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3." sheetId="43" r:id="rId1"/>
    <sheet name="приложение 6.3." sheetId="45" r:id="rId2"/>
    <sheet name="приложение 7.3." sheetId="46" r:id="rId3"/>
    <sheet name="приложение 8.3." sheetId="44" r:id="rId4"/>
  </sheets>
  <externalReferences>
    <externalReference r:id="rId5"/>
  </externalReferences>
  <definedNames>
    <definedName name="_xlnm._FilterDatabase" localSheetId="0" hidden="1">'приложение 5.3.'!$A$12:$M$954</definedName>
    <definedName name="_xlnm._FilterDatabase" localSheetId="1" hidden="1">'приложение 6.3.'!$A$8:$D$716</definedName>
    <definedName name="_xlnm._FilterDatabase" localSheetId="3" hidden="1">'приложение 8.3.'!$A$10:$O$1401</definedName>
    <definedName name="_xlnm.Print_Titles" localSheetId="0">'приложение 5.3.'!$11:$12</definedName>
    <definedName name="_xlnm.Print_Titles" localSheetId="1">'приложение 6.3.'!$7:$8</definedName>
    <definedName name="_xlnm.Print_Titles" localSheetId="3">'приложение 8.3.'!$9:$10</definedName>
    <definedName name="_xlnm.Print_Area" localSheetId="0">'приложение 5.3.'!$A$1:$K$958</definedName>
    <definedName name="_xlnm.Print_Area" localSheetId="3">'приложение 8.3.'!$A$1:$L$1406</definedName>
  </definedNames>
  <calcPr calcId="125725"/>
</workbook>
</file>

<file path=xl/calcChain.xml><?xml version="1.0" encoding="utf-8"?>
<calcChain xmlns="http://schemas.openxmlformats.org/spreadsheetml/2006/main">
  <c r="I545" i="44"/>
  <c r="I273"/>
  <c r="I1320"/>
  <c r="I743"/>
  <c r="I745"/>
  <c r="H744"/>
  <c r="J731"/>
  <c r="K731"/>
  <c r="L731"/>
  <c r="I732"/>
  <c r="I734"/>
  <c r="H733"/>
  <c r="J1221" l="1"/>
  <c r="I592" i="43" s="1"/>
  <c r="K1221" i="44"/>
  <c r="K1220" s="1"/>
  <c r="K1219" s="1"/>
  <c r="L1221"/>
  <c r="K592" i="43" s="1"/>
  <c r="I1221" i="44"/>
  <c r="I1220" s="1"/>
  <c r="H1222"/>
  <c r="I1202"/>
  <c r="J314"/>
  <c r="K1003"/>
  <c r="I591"/>
  <c r="K588"/>
  <c r="I650"/>
  <c r="I1386"/>
  <c r="I493"/>
  <c r="I636"/>
  <c r="I361"/>
  <c r="I565"/>
  <c r="I664"/>
  <c r="I1003"/>
  <c r="I923"/>
  <c r="I704"/>
  <c r="I951"/>
  <c r="H951" s="1"/>
  <c r="I946"/>
  <c r="H262"/>
  <c r="L261"/>
  <c r="K189" i="43" s="1"/>
  <c r="K261" i="44"/>
  <c r="K260" s="1"/>
  <c r="J261"/>
  <c r="I189" i="43" s="1"/>
  <c r="I261" i="44"/>
  <c r="I260" s="1"/>
  <c r="L260"/>
  <c r="I1291"/>
  <c r="I1114"/>
  <c r="I484"/>
  <c r="L950"/>
  <c r="L949" s="1"/>
  <c r="K950"/>
  <c r="K949" s="1"/>
  <c r="J950"/>
  <c r="I810" i="43" s="1"/>
  <c r="I943" i="44"/>
  <c r="H737"/>
  <c r="L736"/>
  <c r="K565" i="43" s="1"/>
  <c r="K564" s="1"/>
  <c r="K736" i="44"/>
  <c r="J736"/>
  <c r="J735" s="1"/>
  <c r="I736"/>
  <c r="H565" i="43" s="1"/>
  <c r="D89" i="45" s="1"/>
  <c r="L735" i="44"/>
  <c r="I529"/>
  <c r="I1371"/>
  <c r="I134"/>
  <c r="I684"/>
  <c r="I247"/>
  <c r="I844"/>
  <c r="H974"/>
  <c r="L973"/>
  <c r="L972" s="1"/>
  <c r="K973"/>
  <c r="J830" i="43" s="1"/>
  <c r="J973" i="44"/>
  <c r="J972" s="1"/>
  <c r="I973"/>
  <c r="H830" i="43" s="1"/>
  <c r="I977" i="44"/>
  <c r="J941"/>
  <c r="K941"/>
  <c r="L941"/>
  <c r="I942"/>
  <c r="H942"/>
  <c r="J162"/>
  <c r="I117" i="43" s="1"/>
  <c r="K162" i="44"/>
  <c r="K161" s="1"/>
  <c r="K160" s="1"/>
  <c r="K159" s="1"/>
  <c r="K158" s="1"/>
  <c r="L162"/>
  <c r="K117" i="43" s="1"/>
  <c r="K116" s="1"/>
  <c r="K115" s="1"/>
  <c r="K114" s="1"/>
  <c r="K113" s="1"/>
  <c r="I162" i="44"/>
  <c r="H117" i="43" s="1"/>
  <c r="H163" i="44"/>
  <c r="I735" l="1"/>
  <c r="K591" i="43"/>
  <c r="K590" s="1"/>
  <c r="L1220" i="44"/>
  <c r="L1219" s="1"/>
  <c r="H592" i="43"/>
  <c r="J592"/>
  <c r="H1221" i="44"/>
  <c r="I950"/>
  <c r="I949" s="1"/>
  <c r="J1220"/>
  <c r="J1219" s="1"/>
  <c r="I1219"/>
  <c r="I972"/>
  <c r="J949"/>
  <c r="H949" s="1"/>
  <c r="H189" i="43"/>
  <c r="J260" i="44"/>
  <c r="H260" s="1"/>
  <c r="K188" i="43"/>
  <c r="H736" i="44"/>
  <c r="J189" i="43"/>
  <c r="I941" i="44"/>
  <c r="I830" i="43"/>
  <c r="J810"/>
  <c r="K972" i="44"/>
  <c r="K830" i="43"/>
  <c r="K829" s="1"/>
  <c r="K810"/>
  <c r="K809" s="1"/>
  <c r="H261" i="44"/>
  <c r="J161"/>
  <c r="J160" s="1"/>
  <c r="J159" s="1"/>
  <c r="J158" s="1"/>
  <c r="H950"/>
  <c r="J565" i="43"/>
  <c r="I565"/>
  <c r="D88" i="45"/>
  <c r="K735" i="44"/>
  <c r="H735" s="1"/>
  <c r="J117" i="43"/>
  <c r="H162" i="44"/>
  <c r="H973"/>
  <c r="L161"/>
  <c r="L160" s="1"/>
  <c r="L159" s="1"/>
  <c r="L158" s="1"/>
  <c r="I161"/>
  <c r="K342"/>
  <c r="I1370"/>
  <c r="J1046"/>
  <c r="J1043"/>
  <c r="I479"/>
  <c r="I373"/>
  <c r="K369"/>
  <c r="K368"/>
  <c r="I348"/>
  <c r="K344"/>
  <c r="K343"/>
  <c r="I304"/>
  <c r="I303"/>
  <c r="I302"/>
  <c r="I298"/>
  <c r="I297"/>
  <c r="L293"/>
  <c r="L290"/>
  <c r="I216"/>
  <c r="I211"/>
  <c r="I173"/>
  <c r="I115"/>
  <c r="I114"/>
  <c r="I1356"/>
  <c r="H1147"/>
  <c r="L1146"/>
  <c r="K1146"/>
  <c r="J1146"/>
  <c r="J1145" s="1"/>
  <c r="J1144" s="1"/>
  <c r="J1143" s="1"/>
  <c r="J1142" s="1"/>
  <c r="J1141" s="1"/>
  <c r="I1146"/>
  <c r="L1145"/>
  <c r="L1144" s="1"/>
  <c r="L1143" s="1"/>
  <c r="L1142" s="1"/>
  <c r="L1141" s="1"/>
  <c r="K1145"/>
  <c r="K1144" s="1"/>
  <c r="K1143" s="1"/>
  <c r="K1142" s="1"/>
  <c r="K1141" s="1"/>
  <c r="J1019"/>
  <c r="L959"/>
  <c r="L955"/>
  <c r="K954"/>
  <c r="K953" s="1"/>
  <c r="K952" s="1"/>
  <c r="J954"/>
  <c r="I813" i="43" s="1"/>
  <c r="I954" i="44"/>
  <c r="L937"/>
  <c r="L679"/>
  <c r="L677" s="1"/>
  <c r="K679"/>
  <c r="K677" s="1"/>
  <c r="J679"/>
  <c r="J677" s="1"/>
  <c r="J936"/>
  <c r="I801" i="43" s="1"/>
  <c r="K936" i="44"/>
  <c r="J801" i="43" s="1"/>
  <c r="I936" i="44"/>
  <c r="H801" i="43" s="1"/>
  <c r="L802" i="44"/>
  <c r="I699"/>
  <c r="I559"/>
  <c r="L287"/>
  <c r="L286"/>
  <c r="I183"/>
  <c r="I178"/>
  <c r="J172"/>
  <c r="I125" i="43" s="1"/>
  <c r="K172" i="44"/>
  <c r="L172"/>
  <c r="H173"/>
  <c r="J157"/>
  <c r="J153"/>
  <c r="I110"/>
  <c r="I109"/>
  <c r="J72"/>
  <c r="J71" s="1"/>
  <c r="K72"/>
  <c r="J129" i="43" s="1"/>
  <c r="L72" i="44"/>
  <c r="L71" s="1"/>
  <c r="I72"/>
  <c r="H129" i="43" s="1"/>
  <c r="H73" i="44"/>
  <c r="K71"/>
  <c r="J935" l="1"/>
  <c r="H972"/>
  <c r="H810" i="43"/>
  <c r="H1220" i="44"/>
  <c r="H1219"/>
  <c r="L936"/>
  <c r="L935" s="1"/>
  <c r="L934" s="1"/>
  <c r="L954"/>
  <c r="L953" s="1"/>
  <c r="L952" s="1"/>
  <c r="K171"/>
  <c r="K170" s="1"/>
  <c r="H955"/>
  <c r="H161"/>
  <c r="I160"/>
  <c r="I935"/>
  <c r="I934" s="1"/>
  <c r="J953"/>
  <c r="J952" s="1"/>
  <c r="I812" i="43"/>
  <c r="I811" s="1"/>
  <c r="H1146" i="44"/>
  <c r="J813" i="43"/>
  <c r="I129"/>
  <c r="I172" i="44"/>
  <c r="J125" i="43"/>
  <c r="H937" i="44"/>
  <c r="H813" i="43"/>
  <c r="I1145" i="44"/>
  <c r="H679"/>
  <c r="I677"/>
  <c r="I953"/>
  <c r="K935"/>
  <c r="K934" s="1"/>
  <c r="J934"/>
  <c r="L171"/>
  <c r="L170" s="1"/>
  <c r="K125" i="43"/>
  <c r="K124" s="1"/>
  <c r="K123" s="1"/>
  <c r="J171" i="44"/>
  <c r="J170" s="1"/>
  <c r="K129" i="43"/>
  <c r="H936" i="44" l="1"/>
  <c r="K801" i="43"/>
  <c r="K800" s="1"/>
  <c r="K799" s="1"/>
  <c r="K813"/>
  <c r="K812" s="1"/>
  <c r="K811" s="1"/>
  <c r="J809" s="1"/>
  <c r="H954" i="44"/>
  <c r="H809" i="43"/>
  <c r="I159" i="44"/>
  <c r="H160"/>
  <c r="J812" i="43"/>
  <c r="J811" s="1"/>
  <c r="I809" s="1"/>
  <c r="H125"/>
  <c r="I171" i="44"/>
  <c r="H172"/>
  <c r="H812" i="43"/>
  <c r="H1145" i="44"/>
  <c r="I1144"/>
  <c r="H953"/>
  <c r="I952"/>
  <c r="H952" s="1"/>
  <c r="H934"/>
  <c r="H935"/>
  <c r="K128" i="43"/>
  <c r="H545" i="44"/>
  <c r="L544"/>
  <c r="K402" i="43" s="1"/>
  <c r="K401" s="1"/>
  <c r="K400" s="1"/>
  <c r="K544" i="44"/>
  <c r="J402" i="43" s="1"/>
  <c r="J544" i="44"/>
  <c r="J543" s="1"/>
  <c r="I544"/>
  <c r="I543" s="1"/>
  <c r="I542" s="1"/>
  <c r="H541"/>
  <c r="L540"/>
  <c r="K399" i="43" s="1"/>
  <c r="K540" i="44"/>
  <c r="K539" s="1"/>
  <c r="J540"/>
  <c r="J539" s="1"/>
  <c r="J538" s="1"/>
  <c r="I540"/>
  <c r="H399" i="43" s="1"/>
  <c r="L539" i="44"/>
  <c r="L538" s="1"/>
  <c r="H509"/>
  <c r="L508"/>
  <c r="K374" i="43" s="1"/>
  <c r="K373" s="1"/>
  <c r="K372" s="1"/>
  <c r="K508" i="44"/>
  <c r="K507" s="1"/>
  <c r="K506" s="1"/>
  <c r="J508"/>
  <c r="I374" i="43" s="1"/>
  <c r="I373" s="1"/>
  <c r="I372" s="1"/>
  <c r="I508" i="44"/>
  <c r="L507"/>
  <c r="L506" s="1"/>
  <c r="H505"/>
  <c r="L504"/>
  <c r="K371" i="43" s="1"/>
  <c r="K370" s="1"/>
  <c r="K369" s="1"/>
  <c r="K504" i="44"/>
  <c r="K503" s="1"/>
  <c r="K502" s="1"/>
  <c r="J504"/>
  <c r="I371" i="43" s="1"/>
  <c r="I504" i="44"/>
  <c r="H371" i="43" s="1"/>
  <c r="G813" l="1"/>
  <c r="D240" i="45" s="1"/>
  <c r="G809" i="43"/>
  <c r="G810"/>
  <c r="D237" i="45" s="1"/>
  <c r="I158" i="44"/>
  <c r="H158" s="1"/>
  <c r="H159"/>
  <c r="G812" i="43"/>
  <c r="L503" i="44"/>
  <c r="L502" s="1"/>
  <c r="H811" i="43"/>
  <c r="G811" s="1"/>
  <c r="H1144" i="44"/>
  <c r="I1143"/>
  <c r="I170"/>
  <c r="H171"/>
  <c r="D239" i="45"/>
  <c r="D238" s="1"/>
  <c r="I539" i="44"/>
  <c r="I538" s="1"/>
  <c r="J503"/>
  <c r="J502" s="1"/>
  <c r="L543"/>
  <c r="L542" s="1"/>
  <c r="J507"/>
  <c r="J506" s="1"/>
  <c r="J374" i="43"/>
  <c r="I370"/>
  <c r="I369" s="1"/>
  <c r="H398"/>
  <c r="H397" s="1"/>
  <c r="I399"/>
  <c r="H508" i="44"/>
  <c r="K543"/>
  <c r="K542" s="1"/>
  <c r="I402" i="43"/>
  <c r="H402"/>
  <c r="H401" s="1"/>
  <c r="H400" s="1"/>
  <c r="H504" i="44"/>
  <c r="K398" i="43"/>
  <c r="K397" s="1"/>
  <c r="J399"/>
  <c r="H374"/>
  <c r="J371"/>
  <c r="G371" s="1"/>
  <c r="D631" i="45" s="1"/>
  <c r="J401" i="43"/>
  <c r="H370"/>
  <c r="J542" i="44"/>
  <c r="K538"/>
  <c r="H544"/>
  <c r="H540"/>
  <c r="I503"/>
  <c r="I507"/>
  <c r="D630" i="45" l="1"/>
  <c r="D629" s="1"/>
  <c r="D236"/>
  <c r="H538" i="44"/>
  <c r="H539"/>
  <c r="H170"/>
  <c r="H1143"/>
  <c r="I1142"/>
  <c r="G399" i="43"/>
  <c r="D279" i="45" s="1"/>
  <c r="J373" i="43"/>
  <c r="J372" s="1"/>
  <c r="G402"/>
  <c r="D282" i="45" s="1"/>
  <c r="H542" i="44"/>
  <c r="H543"/>
  <c r="I401" i="43"/>
  <c r="I400" s="1"/>
  <c r="I398"/>
  <c r="I397" s="1"/>
  <c r="H373"/>
  <c r="H372" s="1"/>
  <c r="G374"/>
  <c r="D634" i="45" s="1"/>
  <c r="J398" i="43"/>
  <c r="J370"/>
  <c r="J369" s="1"/>
  <c r="J400"/>
  <c r="H369"/>
  <c r="H507" i="44"/>
  <c r="I506"/>
  <c r="H506" s="1"/>
  <c r="H503"/>
  <c r="I502"/>
  <c r="H502" s="1"/>
  <c r="D633" i="45" l="1"/>
  <c r="D632" s="1"/>
  <c r="D281"/>
  <c r="D280" s="1"/>
  <c r="D278"/>
  <c r="D277" s="1"/>
  <c r="H1142" i="44"/>
  <c r="I1141"/>
  <c r="G372" i="43"/>
  <c r="G373"/>
  <c r="G369"/>
  <c r="G400"/>
  <c r="G401"/>
  <c r="G370"/>
  <c r="J397"/>
  <c r="G397" s="1"/>
  <c r="G398"/>
  <c r="K866" i="44"/>
  <c r="H867"/>
  <c r="I871"/>
  <c r="K871"/>
  <c r="H872"/>
  <c r="L866"/>
  <c r="L861"/>
  <c r="H862"/>
  <c r="J1365"/>
  <c r="K1365"/>
  <c r="L1365"/>
  <c r="H1368"/>
  <c r="I1365"/>
  <c r="I1364" s="1"/>
  <c r="K1308"/>
  <c r="L1308"/>
  <c r="I1308"/>
  <c r="H1310"/>
  <c r="J1308"/>
  <c r="H1297"/>
  <c r="I1294"/>
  <c r="K1064"/>
  <c r="L1064"/>
  <c r="I1064"/>
  <c r="H1066"/>
  <c r="H700"/>
  <c r="I697"/>
  <c r="H680"/>
  <c r="K448"/>
  <c r="L448"/>
  <c r="I448"/>
  <c r="H451"/>
  <c r="J448"/>
  <c r="H304"/>
  <c r="I296"/>
  <c r="J285"/>
  <c r="K285"/>
  <c r="I285"/>
  <c r="H212"/>
  <c r="I209"/>
  <c r="K196"/>
  <c r="L196"/>
  <c r="I196"/>
  <c r="H199"/>
  <c r="J196"/>
  <c r="K190"/>
  <c r="L190"/>
  <c r="I190"/>
  <c r="H193"/>
  <c r="K150"/>
  <c r="L150"/>
  <c r="I150"/>
  <c r="H153"/>
  <c r="J150"/>
  <c r="K140"/>
  <c r="L140"/>
  <c r="I140"/>
  <c r="H143"/>
  <c r="J140"/>
  <c r="H106"/>
  <c r="I103"/>
  <c r="H87"/>
  <c r="I84"/>
  <c r="H93"/>
  <c r="I90"/>
  <c r="H65"/>
  <c r="L66"/>
  <c r="L63" s="1"/>
  <c r="K66"/>
  <c r="K63" s="1"/>
  <c r="J66"/>
  <c r="J63" s="1"/>
  <c r="I63"/>
  <c r="H57"/>
  <c r="I54"/>
  <c r="H48"/>
  <c r="I45"/>
  <c r="H42"/>
  <c r="I39"/>
  <c r="H29"/>
  <c r="H1141" l="1"/>
  <c r="I477"/>
  <c r="L285"/>
  <c r="I301"/>
  <c r="H298"/>
  <c r="H287"/>
  <c r="H480"/>
  <c r="H66"/>
  <c r="L1399" l="1"/>
  <c r="K1399"/>
  <c r="J1399"/>
  <c r="H1393"/>
  <c r="L1392"/>
  <c r="L1391" s="1"/>
  <c r="K1392"/>
  <c r="J1392"/>
  <c r="I1392"/>
  <c r="H1386"/>
  <c r="L1385"/>
  <c r="K1385"/>
  <c r="J1385"/>
  <c r="I1385"/>
  <c r="H1380"/>
  <c r="L1379"/>
  <c r="L1378" s="1"/>
  <c r="K1379"/>
  <c r="K1378" s="1"/>
  <c r="J1379"/>
  <c r="J1378" s="1"/>
  <c r="I1379"/>
  <c r="I1378" s="1"/>
  <c r="H1375"/>
  <c r="H1374"/>
  <c r="L1373"/>
  <c r="L1372" s="1"/>
  <c r="K1373"/>
  <c r="K1372" s="1"/>
  <c r="J1373"/>
  <c r="J1372" s="1"/>
  <c r="I1373"/>
  <c r="I1372" s="1"/>
  <c r="H1371"/>
  <c r="H1370"/>
  <c r="L1369"/>
  <c r="K1369"/>
  <c r="J1369"/>
  <c r="I1369"/>
  <c r="H1367"/>
  <c r="H1366"/>
  <c r="L1364"/>
  <c r="K1364"/>
  <c r="J1364"/>
  <c r="H1357"/>
  <c r="I1363" l="1"/>
  <c r="H1379"/>
  <c r="H1369"/>
  <c r="K1391"/>
  <c r="J1391" s="1"/>
  <c r="H1364"/>
  <c r="J1363"/>
  <c r="H1373"/>
  <c r="H1385"/>
  <c r="L1384" s="1"/>
  <c r="K1384" s="1"/>
  <c r="J1384" s="1"/>
  <c r="I1391"/>
  <c r="I1390" s="1"/>
  <c r="K1363"/>
  <c r="H1365"/>
  <c r="I1384"/>
  <c r="I1383" s="1"/>
  <c r="K1398"/>
  <c r="K1396" s="1"/>
  <c r="L1363"/>
  <c r="H1372"/>
  <c r="H1378"/>
  <c r="L1377" s="1"/>
  <c r="K1377" s="1"/>
  <c r="J1377" s="1"/>
  <c r="J1398"/>
  <c r="J1397" s="1"/>
  <c r="I1399"/>
  <c r="H1400"/>
  <c r="H1392"/>
  <c r="I1377"/>
  <c r="L1398"/>
  <c r="L1396" s="1"/>
  <c r="H1391" l="1"/>
  <c r="L1390" s="1"/>
  <c r="K1390" s="1"/>
  <c r="J1390" s="1"/>
  <c r="H1384"/>
  <c r="L1383" s="1"/>
  <c r="L1382" s="1"/>
  <c r="H1363"/>
  <c r="L1362" s="1"/>
  <c r="K1362" s="1"/>
  <c r="J1362" s="1"/>
  <c r="I1362" s="1"/>
  <c r="H1362" s="1"/>
  <c r="J1396"/>
  <c r="I1382"/>
  <c r="H1377"/>
  <c r="L1376" s="1"/>
  <c r="K1376" s="1"/>
  <c r="J1376" s="1"/>
  <c r="I1376"/>
  <c r="K1383"/>
  <c r="H1399"/>
  <c r="I1398"/>
  <c r="H1398" s="1"/>
  <c r="L1397" s="1"/>
  <c r="K1397" s="1"/>
  <c r="I1389"/>
  <c r="H1390"/>
  <c r="L1389" s="1"/>
  <c r="K1389" s="1"/>
  <c r="J1389" s="1"/>
  <c r="K1352"/>
  <c r="L1356" l="1"/>
  <c r="L1355" s="1"/>
  <c r="H1382"/>
  <c r="I1361"/>
  <c r="I1397"/>
  <c r="I1396" s="1"/>
  <c r="H1397"/>
  <c r="L1381"/>
  <c r="J1383"/>
  <c r="K1356"/>
  <c r="K1355" s="1"/>
  <c r="K1382"/>
  <c r="L1361"/>
  <c r="K1361" s="1"/>
  <c r="J1361" s="1"/>
  <c r="I1355"/>
  <c r="I1354" s="1"/>
  <c r="H1389"/>
  <c r="L1388" s="1"/>
  <c r="K1388" s="1"/>
  <c r="J1388" s="1"/>
  <c r="I1388"/>
  <c r="H1376"/>
  <c r="I1350"/>
  <c r="H1361" l="1"/>
  <c r="L1360" s="1"/>
  <c r="K1360" s="1"/>
  <c r="J1360" s="1"/>
  <c r="I1360" s="1"/>
  <c r="H1360" s="1"/>
  <c r="H1351"/>
  <c r="K1381"/>
  <c r="J1382"/>
  <c r="J1356"/>
  <c r="H1383"/>
  <c r="H1396"/>
  <c r="L1395" s="1"/>
  <c r="K1395" s="1"/>
  <c r="J1395" s="1"/>
  <c r="I1395"/>
  <c r="I1387"/>
  <c r="H1388"/>
  <c r="L1387" s="1"/>
  <c r="K1387" s="1"/>
  <c r="J1387" s="1"/>
  <c r="H1344"/>
  <c r="J1343"/>
  <c r="H1343" s="1"/>
  <c r="L1342"/>
  <c r="K1342"/>
  <c r="L1341"/>
  <c r="L1340" s="1"/>
  <c r="K1341"/>
  <c r="J1341"/>
  <c r="I1341"/>
  <c r="I1340" s="1"/>
  <c r="H1333"/>
  <c r="L1332"/>
  <c r="K1332"/>
  <c r="K1331" s="1"/>
  <c r="J1332"/>
  <c r="I1332"/>
  <c r="I1331" s="1"/>
  <c r="H1329"/>
  <c r="L1328"/>
  <c r="L1327" s="1"/>
  <c r="K1328"/>
  <c r="I1328"/>
  <c r="I1327" s="1"/>
  <c r="I1326" s="1"/>
  <c r="J1327"/>
  <c r="H1325"/>
  <c r="L1324"/>
  <c r="K1324"/>
  <c r="K1323" s="1"/>
  <c r="K1322" s="1"/>
  <c r="J1324"/>
  <c r="J1323" s="1"/>
  <c r="I1324"/>
  <c r="H1320"/>
  <c r="L1319"/>
  <c r="K1319"/>
  <c r="J1319"/>
  <c r="I1319"/>
  <c r="H1318"/>
  <c r="L1317"/>
  <c r="L1316" s="1"/>
  <c r="K1317"/>
  <c r="K1316" s="1"/>
  <c r="J1317"/>
  <c r="J1316" s="1"/>
  <c r="I1317"/>
  <c r="H1313"/>
  <c r="L1312"/>
  <c r="L1311" s="1"/>
  <c r="K1312"/>
  <c r="K1311" s="1"/>
  <c r="J1312"/>
  <c r="J1311" s="1"/>
  <c r="I1312"/>
  <c r="I1311" s="1"/>
  <c r="H1309"/>
  <c r="K1307"/>
  <c r="J1307"/>
  <c r="L1307"/>
  <c r="H1305"/>
  <c r="H1304"/>
  <c r="L1303"/>
  <c r="L1302" s="1"/>
  <c r="K1303"/>
  <c r="K1302" s="1"/>
  <c r="J1303"/>
  <c r="J1302" s="1"/>
  <c r="I1303"/>
  <c r="I1302" s="1"/>
  <c r="H1301"/>
  <c r="H1300"/>
  <c r="L1299"/>
  <c r="L1298" s="1"/>
  <c r="K1299"/>
  <c r="K1298" s="1"/>
  <c r="J1299"/>
  <c r="J1298" s="1"/>
  <c r="I1299"/>
  <c r="I1298" s="1"/>
  <c r="H1296"/>
  <c r="H1295"/>
  <c r="L1294"/>
  <c r="L1293" s="1"/>
  <c r="K1294"/>
  <c r="K1293" s="1"/>
  <c r="J1294"/>
  <c r="J1293" s="1"/>
  <c r="I1293"/>
  <c r="H1291"/>
  <c r="L1290"/>
  <c r="L1289" s="1"/>
  <c r="K1290"/>
  <c r="K1289" s="1"/>
  <c r="J1290"/>
  <c r="J1289" s="1"/>
  <c r="I1290"/>
  <c r="I1289" s="1"/>
  <c r="H1283"/>
  <c r="L1282"/>
  <c r="L1281" s="1"/>
  <c r="K1282"/>
  <c r="K1281" s="1"/>
  <c r="J1282"/>
  <c r="J1281" s="1"/>
  <c r="I1282"/>
  <c r="H1278"/>
  <c r="H1277"/>
  <c r="L1276"/>
  <c r="K1276"/>
  <c r="J1276"/>
  <c r="I1276"/>
  <c r="H1275"/>
  <c r="L1273"/>
  <c r="L1272" s="1"/>
  <c r="K1273"/>
  <c r="K1272" s="1"/>
  <c r="J1273"/>
  <c r="J1272" s="1"/>
  <c r="H1270"/>
  <c r="H1269"/>
  <c r="L1268"/>
  <c r="K1268"/>
  <c r="K1267" s="1"/>
  <c r="J1268"/>
  <c r="J1267" s="1"/>
  <c r="I1268"/>
  <c r="L1267"/>
  <c r="H1265"/>
  <c r="H1264"/>
  <c r="L1263"/>
  <c r="L1262" s="1"/>
  <c r="K1263"/>
  <c r="K1262" s="1"/>
  <c r="J1263"/>
  <c r="I1263"/>
  <c r="I1262" s="1"/>
  <c r="I1261" s="1"/>
  <c r="H1260"/>
  <c r="H1259"/>
  <c r="L1258"/>
  <c r="K1258"/>
  <c r="J1258"/>
  <c r="I1258"/>
  <c r="H1257"/>
  <c r="L1255"/>
  <c r="L1254" s="1"/>
  <c r="J1255"/>
  <c r="J1254" s="1"/>
  <c r="I1255"/>
  <c r="H1249"/>
  <c r="L1248"/>
  <c r="L1246" s="1"/>
  <c r="K1248"/>
  <c r="K1246" s="1"/>
  <c r="J1248"/>
  <c r="J1246" s="1"/>
  <c r="I1248"/>
  <c r="I1247" s="1"/>
  <c r="H1244"/>
  <c r="L1243"/>
  <c r="L1242" s="1"/>
  <c r="K1243"/>
  <c r="K1242" s="1"/>
  <c r="J1243"/>
  <c r="J1242" s="1"/>
  <c r="H1240"/>
  <c r="H1239"/>
  <c r="L1238"/>
  <c r="L1237" s="1"/>
  <c r="K1238"/>
  <c r="K1237" s="1"/>
  <c r="K1236" s="1"/>
  <c r="J1238"/>
  <c r="J1237" s="1"/>
  <c r="I1238"/>
  <c r="I1237" s="1"/>
  <c r="H1235"/>
  <c r="H1234"/>
  <c r="L1233"/>
  <c r="L1232" s="1"/>
  <c r="K1233"/>
  <c r="K1232" s="1"/>
  <c r="J1233"/>
  <c r="I1233"/>
  <c r="I1232" s="1"/>
  <c r="I1231" s="1"/>
  <c r="H1229"/>
  <c r="L1228"/>
  <c r="K1228"/>
  <c r="J1228"/>
  <c r="I1228"/>
  <c r="H1227"/>
  <c r="L1226"/>
  <c r="K1226"/>
  <c r="J1226"/>
  <c r="I1226"/>
  <c r="H596" i="43" s="1"/>
  <c r="H1218" i="44"/>
  <c r="L1217"/>
  <c r="L1216" s="1"/>
  <c r="K1217"/>
  <c r="K1216" s="1"/>
  <c r="J1217"/>
  <c r="I1217"/>
  <c r="I1216" s="1"/>
  <c r="I1215" s="1"/>
  <c r="H1214"/>
  <c r="L1213"/>
  <c r="L1212" s="1"/>
  <c r="K1213"/>
  <c r="K1212" s="1"/>
  <c r="J1213"/>
  <c r="I1213"/>
  <c r="I1212" s="1"/>
  <c r="I1211" s="1"/>
  <c r="H1210"/>
  <c r="L1209"/>
  <c r="L1208" s="1"/>
  <c r="K1209"/>
  <c r="K1208" s="1"/>
  <c r="J1209"/>
  <c r="I1209"/>
  <c r="I1208" s="1"/>
  <c r="I1207" s="1"/>
  <c r="H1206"/>
  <c r="L1205"/>
  <c r="L1204" s="1"/>
  <c r="K1205"/>
  <c r="K1204" s="1"/>
  <c r="J1205"/>
  <c r="I1205"/>
  <c r="I1204" s="1"/>
  <c r="I1203" s="1"/>
  <c r="L1201"/>
  <c r="L1200" s="1"/>
  <c r="K1201"/>
  <c r="K1200" s="1"/>
  <c r="J1201"/>
  <c r="J1200" s="1"/>
  <c r="H1194"/>
  <c r="L1193"/>
  <c r="K1193"/>
  <c r="J1193"/>
  <c r="I1193"/>
  <c r="L1192"/>
  <c r="H1190"/>
  <c r="L1189"/>
  <c r="K1189"/>
  <c r="J1189"/>
  <c r="I1189"/>
  <c r="H1187"/>
  <c r="L1186"/>
  <c r="K1186"/>
  <c r="J1186"/>
  <c r="J1185" s="1"/>
  <c r="I1186"/>
  <c r="H1182"/>
  <c r="L1181"/>
  <c r="K1181"/>
  <c r="K1180" s="1"/>
  <c r="J1181"/>
  <c r="J1180" s="1"/>
  <c r="I1181"/>
  <c r="H1177"/>
  <c r="L1176"/>
  <c r="L1175" s="1"/>
  <c r="K1176"/>
  <c r="K1175" s="1"/>
  <c r="J1176"/>
  <c r="J1175" s="1"/>
  <c r="I1176"/>
  <c r="I1175" s="1"/>
  <c r="H1173"/>
  <c r="L1172"/>
  <c r="L1171" s="1"/>
  <c r="K1172"/>
  <c r="K1171" s="1"/>
  <c r="J1172"/>
  <c r="J1171" s="1"/>
  <c r="I1172"/>
  <c r="I1171" s="1"/>
  <c r="L1168"/>
  <c r="L1167" s="1"/>
  <c r="K1168"/>
  <c r="K1167" s="1"/>
  <c r="J1168"/>
  <c r="J1167" s="1"/>
  <c r="H1160"/>
  <c r="L1159"/>
  <c r="K1159"/>
  <c r="J1159"/>
  <c r="I1159"/>
  <c r="H1153"/>
  <c r="L1152"/>
  <c r="K1152"/>
  <c r="J1152"/>
  <c r="I1152"/>
  <c r="H1139"/>
  <c r="L1138"/>
  <c r="L1137" s="1"/>
  <c r="K1138"/>
  <c r="J1138"/>
  <c r="I1138"/>
  <c r="H1134"/>
  <c r="L1133"/>
  <c r="K1133"/>
  <c r="J1133"/>
  <c r="I1133"/>
  <c r="H1129"/>
  <c r="L1128"/>
  <c r="K1128"/>
  <c r="J1128"/>
  <c r="I1128"/>
  <c r="I1127" s="1"/>
  <c r="H1121"/>
  <c r="L1120"/>
  <c r="L1119" s="1"/>
  <c r="K1120"/>
  <c r="K1119" s="1"/>
  <c r="J1120"/>
  <c r="J1119" s="1"/>
  <c r="I1120"/>
  <c r="I1119" s="1"/>
  <c r="H1114"/>
  <c r="L1113"/>
  <c r="K1113"/>
  <c r="K1112" s="1"/>
  <c r="J1113"/>
  <c r="I1113"/>
  <c r="H1110"/>
  <c r="L1109"/>
  <c r="L1108" s="1"/>
  <c r="K1109"/>
  <c r="K1108" s="1"/>
  <c r="J1109"/>
  <c r="J1108" s="1"/>
  <c r="I1109"/>
  <c r="I1108" s="1"/>
  <c r="L1106"/>
  <c r="L1105" s="1"/>
  <c r="K1106"/>
  <c r="K1105" s="1"/>
  <c r="J1106"/>
  <c r="J1105" s="1"/>
  <c r="H1104"/>
  <c r="L1103"/>
  <c r="K1103"/>
  <c r="K1102" s="1"/>
  <c r="J1103"/>
  <c r="I1103"/>
  <c r="L1102"/>
  <c r="H1096"/>
  <c r="L1095"/>
  <c r="L1094" s="1"/>
  <c r="K1095"/>
  <c r="J1095"/>
  <c r="J1094" s="1"/>
  <c r="I1095"/>
  <c r="I1094" s="1"/>
  <c r="H1093"/>
  <c r="H1092"/>
  <c r="L1091"/>
  <c r="L1090" s="1"/>
  <c r="K1091"/>
  <c r="J1091"/>
  <c r="J1090" s="1"/>
  <c r="I1091"/>
  <c r="H1088"/>
  <c r="L1087"/>
  <c r="L1086" s="1"/>
  <c r="K1087"/>
  <c r="J1087"/>
  <c r="J1086" s="1"/>
  <c r="I1087"/>
  <c r="I1086" s="1"/>
  <c r="L1083"/>
  <c r="K1083"/>
  <c r="K1082" s="1"/>
  <c r="I1083"/>
  <c r="I1082" s="1"/>
  <c r="H1081"/>
  <c r="H1079"/>
  <c r="L1078"/>
  <c r="L1077" s="1"/>
  <c r="K1078"/>
  <c r="I1078"/>
  <c r="I1077" s="1"/>
  <c r="K1074"/>
  <c r="H1073"/>
  <c r="L1072"/>
  <c r="K1072"/>
  <c r="J1072"/>
  <c r="I1072"/>
  <c r="I1071" s="1"/>
  <c r="I1070" s="1"/>
  <c r="L1068"/>
  <c r="L1067" s="1"/>
  <c r="K1068"/>
  <c r="K1067" s="1"/>
  <c r="I1068"/>
  <c r="I1067" s="1"/>
  <c r="J1064"/>
  <c r="L1063"/>
  <c r="K1063"/>
  <c r="I1063"/>
  <c r="L1060"/>
  <c r="L1059" s="1"/>
  <c r="K1060"/>
  <c r="K1059" s="1"/>
  <c r="I1060"/>
  <c r="H1057"/>
  <c r="L1056"/>
  <c r="L1055" s="1"/>
  <c r="K1056"/>
  <c r="K1055" s="1"/>
  <c r="I1056"/>
  <c r="I1055" s="1"/>
  <c r="H1054"/>
  <c r="L1052"/>
  <c r="L1051" s="1"/>
  <c r="K1052"/>
  <c r="K1051" s="1"/>
  <c r="I1052"/>
  <c r="H1046"/>
  <c r="L1045"/>
  <c r="L1044" s="1"/>
  <c r="K1045"/>
  <c r="K1044" s="1"/>
  <c r="J1045"/>
  <c r="I1045"/>
  <c r="H1043"/>
  <c r="L1042"/>
  <c r="L1041" s="1"/>
  <c r="K1042"/>
  <c r="K1041" s="1"/>
  <c r="J1042"/>
  <c r="J1041" s="1"/>
  <c r="I1042"/>
  <c r="H1037"/>
  <c r="L1036"/>
  <c r="L1035" s="1"/>
  <c r="K1036"/>
  <c r="K1035" s="1"/>
  <c r="J1036"/>
  <c r="J1035" s="1"/>
  <c r="I1036"/>
  <c r="I1035" s="1"/>
  <c r="L1033"/>
  <c r="L1032" s="1"/>
  <c r="K1033"/>
  <c r="K1032" s="1"/>
  <c r="I1033"/>
  <c r="L1359" l="1"/>
  <c r="H1034"/>
  <c r="J1060"/>
  <c r="J1059" s="1"/>
  <c r="J1078"/>
  <c r="H1078" s="1"/>
  <c r="H1080"/>
  <c r="I1168"/>
  <c r="H1169"/>
  <c r="K1225"/>
  <c r="J1068"/>
  <c r="J1067" s="1"/>
  <c r="H1067" s="1"/>
  <c r="L1031"/>
  <c r="H1256"/>
  <c r="J1322"/>
  <c r="I1225"/>
  <c r="H1276"/>
  <c r="K1094"/>
  <c r="H1094" s="1"/>
  <c r="H1181"/>
  <c r="L1180" s="1"/>
  <c r="K1090"/>
  <c r="J1056"/>
  <c r="J1055" s="1"/>
  <c r="H1058"/>
  <c r="H1061"/>
  <c r="K1062"/>
  <c r="I1076"/>
  <c r="I1185"/>
  <c r="L1225"/>
  <c r="J1052"/>
  <c r="J1051" s="1"/>
  <c r="H1056"/>
  <c r="H1294"/>
  <c r="H1045"/>
  <c r="J1033"/>
  <c r="J1032" s="1"/>
  <c r="J1031" s="1"/>
  <c r="H1053"/>
  <c r="J1063"/>
  <c r="H1063" s="1"/>
  <c r="H1159"/>
  <c r="L1158" s="1"/>
  <c r="K1158" s="1"/>
  <c r="J1158" s="1"/>
  <c r="I1158" s="1"/>
  <c r="H1158" s="1"/>
  <c r="L1157" s="1"/>
  <c r="K1157" s="1"/>
  <c r="J1157" s="1"/>
  <c r="I1157" s="1"/>
  <c r="H1157" s="1"/>
  <c r="L1156" s="1"/>
  <c r="K1156" s="1"/>
  <c r="J1156" s="1"/>
  <c r="I1201"/>
  <c r="I1200" s="1"/>
  <c r="H1202"/>
  <c r="H1245"/>
  <c r="K1255"/>
  <c r="K1254" s="1"/>
  <c r="H1312"/>
  <c r="L1062"/>
  <c r="H1176"/>
  <c r="H1228"/>
  <c r="H1299"/>
  <c r="H1303"/>
  <c r="H1311"/>
  <c r="H1317"/>
  <c r="H1324"/>
  <c r="L1323" s="1"/>
  <c r="K1340"/>
  <c r="H1387"/>
  <c r="K1031"/>
  <c r="K1030" s="1"/>
  <c r="H1172"/>
  <c r="H1189"/>
  <c r="L1188" s="1"/>
  <c r="K1188" s="1"/>
  <c r="J1188" s="1"/>
  <c r="K1247"/>
  <c r="J1247" s="1"/>
  <c r="I1316"/>
  <c r="I1315" s="1"/>
  <c r="I1314" s="1"/>
  <c r="H1072"/>
  <c r="L1071" s="1"/>
  <c r="K1071" s="1"/>
  <c r="J1071" s="1"/>
  <c r="H1071" s="1"/>
  <c r="L1070" s="1"/>
  <c r="K1070" s="1"/>
  <c r="J1070" s="1"/>
  <c r="H1070" s="1"/>
  <c r="H1109"/>
  <c r="H1113"/>
  <c r="L1112" s="1"/>
  <c r="I1188"/>
  <c r="J1225"/>
  <c r="H1258"/>
  <c r="K1050"/>
  <c r="H1087"/>
  <c r="K1086"/>
  <c r="H1086" s="1"/>
  <c r="H1091"/>
  <c r="J1102"/>
  <c r="I1102" s="1"/>
  <c r="H1102" s="1"/>
  <c r="L1101" s="1"/>
  <c r="H1120"/>
  <c r="I1180"/>
  <c r="H1226"/>
  <c r="H1319"/>
  <c r="K1327"/>
  <c r="H1327" s="1"/>
  <c r="L1326" s="1"/>
  <c r="K1326" s="1"/>
  <c r="J1326" s="1"/>
  <c r="H1326" s="1"/>
  <c r="H1290"/>
  <c r="J1044"/>
  <c r="J1077"/>
  <c r="K1077"/>
  <c r="H1133"/>
  <c r="L1132" s="1"/>
  <c r="K1132" s="1"/>
  <c r="J1132" s="1"/>
  <c r="I1132" s="1"/>
  <c r="H1132" s="1"/>
  <c r="L1131" s="1"/>
  <c r="K1131" s="1"/>
  <c r="J1131" s="1"/>
  <c r="I1131" s="1"/>
  <c r="H1152"/>
  <c r="L1151" s="1"/>
  <c r="K1151" s="1"/>
  <c r="J1151" s="1"/>
  <c r="I1151" s="1"/>
  <c r="H1151" s="1"/>
  <c r="L1150" s="1"/>
  <c r="K1150" s="1"/>
  <c r="J1150" s="1"/>
  <c r="H1332"/>
  <c r="L1331" s="1"/>
  <c r="H1341"/>
  <c r="H1171"/>
  <c r="L1170" s="1"/>
  <c r="K1170" s="1"/>
  <c r="J1170" s="1"/>
  <c r="I1170"/>
  <c r="H1035"/>
  <c r="H1042"/>
  <c r="I1041"/>
  <c r="H1041" s="1"/>
  <c r="L1040" s="1"/>
  <c r="K1040" s="1"/>
  <c r="J1204"/>
  <c r="H1204" s="1"/>
  <c r="L1203" s="1"/>
  <c r="K1203" s="1"/>
  <c r="J1203" s="1"/>
  <c r="H1203" s="1"/>
  <c r="H1205"/>
  <c r="J1208"/>
  <c r="H1208" s="1"/>
  <c r="L1207" s="1"/>
  <c r="K1207" s="1"/>
  <c r="J1207" s="1"/>
  <c r="H1207" s="1"/>
  <c r="H1209"/>
  <c r="J1212"/>
  <c r="H1212" s="1"/>
  <c r="L1211" s="1"/>
  <c r="K1211" s="1"/>
  <c r="J1211" s="1"/>
  <c r="H1211" s="1"/>
  <c r="H1213"/>
  <c r="J1216"/>
  <c r="H1216" s="1"/>
  <c r="L1215" s="1"/>
  <c r="K1215" s="1"/>
  <c r="J1215" s="1"/>
  <c r="H1215" s="1"/>
  <c r="H1217"/>
  <c r="H1268"/>
  <c r="I1267"/>
  <c r="H1282"/>
  <c r="I1281"/>
  <c r="H1289"/>
  <c r="L1288" s="1"/>
  <c r="K1288" s="1"/>
  <c r="I1288"/>
  <c r="H1293"/>
  <c r="L1292" s="1"/>
  <c r="K1292" s="1"/>
  <c r="J1292" s="1"/>
  <c r="I1292"/>
  <c r="J1306"/>
  <c r="H1306" s="1"/>
  <c r="H1193"/>
  <c r="I1192"/>
  <c r="H1168"/>
  <c r="I1167"/>
  <c r="H1237"/>
  <c r="L1236" s="1"/>
  <c r="J1262"/>
  <c r="H1262" s="1"/>
  <c r="L1261" s="1"/>
  <c r="K1261" s="1"/>
  <c r="J1261" s="1"/>
  <c r="H1261" s="1"/>
  <c r="H1263"/>
  <c r="H1298"/>
  <c r="H1328"/>
  <c r="I1330"/>
  <c r="H1119"/>
  <c r="L1118" s="1"/>
  <c r="K1118" s="1"/>
  <c r="J1118" s="1"/>
  <c r="I1118"/>
  <c r="H1138"/>
  <c r="I1137"/>
  <c r="H1175"/>
  <c r="L1174" s="1"/>
  <c r="K1174" s="1"/>
  <c r="J1174" s="1"/>
  <c r="I1174"/>
  <c r="J1232"/>
  <c r="H1232" s="1"/>
  <c r="L1231" s="1"/>
  <c r="H1233"/>
  <c r="H1238"/>
  <c r="I1044"/>
  <c r="L1050"/>
  <c r="H1055"/>
  <c r="I1062"/>
  <c r="I1032"/>
  <c r="H1036"/>
  <c r="I1051"/>
  <c r="I1059"/>
  <c r="H1085"/>
  <c r="I1090"/>
  <c r="H1103"/>
  <c r="H1108"/>
  <c r="H1128"/>
  <c r="L1127" s="1"/>
  <c r="K1127" s="1"/>
  <c r="J1127" s="1"/>
  <c r="H1186"/>
  <c r="L1185" s="1"/>
  <c r="K1185" s="1"/>
  <c r="H1302"/>
  <c r="H1308"/>
  <c r="I1323"/>
  <c r="I1394"/>
  <c r="H1395"/>
  <c r="L1394" s="1"/>
  <c r="K1394" s="1"/>
  <c r="J1394" s="1"/>
  <c r="H1065"/>
  <c r="H1069"/>
  <c r="H1095"/>
  <c r="I1106"/>
  <c r="H1107"/>
  <c r="J1112"/>
  <c r="I1112" s="1"/>
  <c r="H1248"/>
  <c r="L1247" s="1"/>
  <c r="I1254"/>
  <c r="I1273"/>
  <c r="H1274"/>
  <c r="I1307"/>
  <c r="H1307" s="1"/>
  <c r="J1331"/>
  <c r="H1342"/>
  <c r="J1236"/>
  <c r="I1236" s="1"/>
  <c r="K1359"/>
  <c r="H1084"/>
  <c r="K1137"/>
  <c r="J1137" s="1"/>
  <c r="J1083"/>
  <c r="J1082" s="1"/>
  <c r="K1111"/>
  <c r="K1192"/>
  <c r="J1192" s="1"/>
  <c r="I1243"/>
  <c r="I1246"/>
  <c r="H1246" s="1"/>
  <c r="J1355"/>
  <c r="H1355" s="1"/>
  <c r="L1354" s="1"/>
  <c r="K1354" s="1"/>
  <c r="J1354" s="1"/>
  <c r="H1354" s="1"/>
  <c r="L1353" s="1"/>
  <c r="J1353" s="1"/>
  <c r="J1352" s="1"/>
  <c r="H1356"/>
  <c r="I1353"/>
  <c r="J1381"/>
  <c r="I1381" s="1"/>
  <c r="H1381" s="1"/>
  <c r="J1340"/>
  <c r="L1028"/>
  <c r="K1028"/>
  <c r="K1027" s="1"/>
  <c r="I1028"/>
  <c r="L1025"/>
  <c r="L1024" s="1"/>
  <c r="K1025"/>
  <c r="K1024" s="1"/>
  <c r="I1025"/>
  <c r="H1019"/>
  <c r="L1018"/>
  <c r="L1017" s="1"/>
  <c r="K1018"/>
  <c r="K1017" s="1"/>
  <c r="J1018"/>
  <c r="J1017" s="1"/>
  <c r="I1018"/>
  <c r="J1050" l="1"/>
  <c r="H1059"/>
  <c r="H1225"/>
  <c r="L1224" s="1"/>
  <c r="K1224" s="1"/>
  <c r="J1224" s="1"/>
  <c r="H1323"/>
  <c r="L1322" s="1"/>
  <c r="H1247"/>
  <c r="H1060"/>
  <c r="K1049"/>
  <c r="J1111"/>
  <c r="I1111" s="1"/>
  <c r="H1201"/>
  <c r="J1030"/>
  <c r="H1032"/>
  <c r="I1184"/>
  <c r="H1331"/>
  <c r="L1330" s="1"/>
  <c r="K1330" s="1"/>
  <c r="J1330" s="1"/>
  <c r="H1330" s="1"/>
  <c r="I1156"/>
  <c r="H1156" s="1"/>
  <c r="L1155" s="1"/>
  <c r="K1155" s="1"/>
  <c r="J1155" s="1"/>
  <c r="H1052"/>
  <c r="H1255"/>
  <c r="I1224"/>
  <c r="H1033"/>
  <c r="H1068"/>
  <c r="J1062"/>
  <c r="J1049" s="1"/>
  <c r="H1316"/>
  <c r="L1315" s="1"/>
  <c r="K1315" s="1"/>
  <c r="J1315" s="1"/>
  <c r="H1315" s="1"/>
  <c r="L1314" s="1"/>
  <c r="K1314" s="1"/>
  <c r="J1314" s="1"/>
  <c r="H1314" s="1"/>
  <c r="H1236"/>
  <c r="H1185"/>
  <c r="L1184" s="1"/>
  <c r="H1340"/>
  <c r="L1339" s="1"/>
  <c r="L1338" s="1"/>
  <c r="L1049"/>
  <c r="H1044"/>
  <c r="J1025"/>
  <c r="J1024" s="1"/>
  <c r="H1018"/>
  <c r="I1017"/>
  <c r="I1016" s="1"/>
  <c r="H1026"/>
  <c r="H1174"/>
  <c r="H1064"/>
  <c r="K1023"/>
  <c r="L1027"/>
  <c r="L1023" s="1"/>
  <c r="H1077"/>
  <c r="H1188"/>
  <c r="H1017"/>
  <c r="L1016" s="1"/>
  <c r="K1016" s="1"/>
  <c r="J1016" s="1"/>
  <c r="H1254"/>
  <c r="L1253" s="1"/>
  <c r="H1083"/>
  <c r="L1082" s="1"/>
  <c r="H1082" s="1"/>
  <c r="I1150"/>
  <c r="H1150" s="1"/>
  <c r="L1149" s="1"/>
  <c r="K1149" s="1"/>
  <c r="J1149" s="1"/>
  <c r="J1040"/>
  <c r="I1040" s="1"/>
  <c r="H1040" s="1"/>
  <c r="L1039" s="1"/>
  <c r="K1039" s="1"/>
  <c r="J1039" s="1"/>
  <c r="I1039" s="1"/>
  <c r="H1039" s="1"/>
  <c r="L1038" s="1"/>
  <c r="K1038" s="1"/>
  <c r="J1038" s="1"/>
  <c r="I1130"/>
  <c r="H1131"/>
  <c r="L1130" s="1"/>
  <c r="K1130" s="1"/>
  <c r="J1130" s="1"/>
  <c r="H1180"/>
  <c r="L1179" s="1"/>
  <c r="K1179" s="1"/>
  <c r="J1179" s="1"/>
  <c r="I1179"/>
  <c r="L1358"/>
  <c r="L1350" s="1"/>
  <c r="L1349" s="1"/>
  <c r="H1112"/>
  <c r="L1111" s="1"/>
  <c r="H1137"/>
  <c r="L1136" s="1"/>
  <c r="K1136" s="1"/>
  <c r="J1136" s="1"/>
  <c r="I1136" s="1"/>
  <c r="H1136" s="1"/>
  <c r="L1135" s="1"/>
  <c r="K1135" s="1"/>
  <c r="J1135" s="1"/>
  <c r="H1292"/>
  <c r="K1184"/>
  <c r="J1076"/>
  <c r="K1231"/>
  <c r="J1231" s="1"/>
  <c r="H1192"/>
  <c r="L1191" s="1"/>
  <c r="K1191" s="1"/>
  <c r="J1191" s="1"/>
  <c r="I1191"/>
  <c r="I1287"/>
  <c r="H1267"/>
  <c r="L1266" s="1"/>
  <c r="K1266" s="1"/>
  <c r="J1266" s="1"/>
  <c r="I1266"/>
  <c r="K1101"/>
  <c r="L1100"/>
  <c r="I1024"/>
  <c r="I1027"/>
  <c r="H1029"/>
  <c r="H1353"/>
  <c r="L1352" s="1"/>
  <c r="I1352"/>
  <c r="J1359"/>
  <c r="I1359" s="1"/>
  <c r="K1358"/>
  <c r="I1272"/>
  <c r="H1273"/>
  <c r="H1394"/>
  <c r="H1090"/>
  <c r="L1089" s="1"/>
  <c r="K1089" s="1"/>
  <c r="J1089" s="1"/>
  <c r="I1089"/>
  <c r="I1050"/>
  <c r="H1051"/>
  <c r="H1127"/>
  <c r="L1126" s="1"/>
  <c r="K1126" s="1"/>
  <c r="J1126" s="1"/>
  <c r="I1126" s="1"/>
  <c r="J1288"/>
  <c r="J1287" s="1"/>
  <c r="K1287"/>
  <c r="H1170"/>
  <c r="H1243"/>
  <c r="I1242"/>
  <c r="K1253"/>
  <c r="I1199"/>
  <c r="I1198" s="1"/>
  <c r="H1200"/>
  <c r="L1199" s="1"/>
  <c r="L1198" s="1"/>
  <c r="H1118"/>
  <c r="L1117" s="1"/>
  <c r="K1117" s="1"/>
  <c r="J1117" s="1"/>
  <c r="I1117"/>
  <c r="H1167"/>
  <c r="L1166" s="1"/>
  <c r="I1166"/>
  <c r="H1281"/>
  <c r="L1280" s="1"/>
  <c r="K1280" s="1"/>
  <c r="J1280" s="1"/>
  <c r="I1280"/>
  <c r="L1076"/>
  <c r="K1076" s="1"/>
  <c r="I1031"/>
  <c r="H1031" s="1"/>
  <c r="L1030" s="1"/>
  <c r="J1028"/>
  <c r="J1027" s="1"/>
  <c r="I1322"/>
  <c r="I1105"/>
  <c r="H1105" s="1"/>
  <c r="H1106"/>
  <c r="K1339"/>
  <c r="H1015"/>
  <c r="L1014"/>
  <c r="K1014"/>
  <c r="K1013" s="1"/>
  <c r="J1014"/>
  <c r="J1013" s="1"/>
  <c r="I1014"/>
  <c r="I1013" s="1"/>
  <c r="H1011"/>
  <c r="L1010"/>
  <c r="L1009" s="1"/>
  <c r="K1010"/>
  <c r="K1009" s="1"/>
  <c r="J1010"/>
  <c r="J1009" s="1"/>
  <c r="I1010"/>
  <c r="I1009" s="1"/>
  <c r="H1007"/>
  <c r="L1006"/>
  <c r="L1005" s="1"/>
  <c r="K1006"/>
  <c r="K1005" s="1"/>
  <c r="J1006"/>
  <c r="J1005" s="1"/>
  <c r="I1006"/>
  <c r="I1005" s="1"/>
  <c r="H1003"/>
  <c r="L1002"/>
  <c r="L1001" s="1"/>
  <c r="K1002"/>
  <c r="K1001" s="1"/>
  <c r="J1002"/>
  <c r="J1001" s="1"/>
  <c r="I1002"/>
  <c r="I1001" s="1"/>
  <c r="H999"/>
  <c r="L998"/>
  <c r="K998"/>
  <c r="J998"/>
  <c r="I998"/>
  <c r="I997" s="1"/>
  <c r="H993"/>
  <c r="L992"/>
  <c r="K992"/>
  <c r="J992"/>
  <c r="J991" s="1"/>
  <c r="I992"/>
  <c r="I991" s="1"/>
  <c r="H985"/>
  <c r="L984"/>
  <c r="K984"/>
  <c r="K983" s="1"/>
  <c r="J984"/>
  <c r="I984"/>
  <c r="I983" s="1"/>
  <c r="H981"/>
  <c r="L980"/>
  <c r="K980"/>
  <c r="J980"/>
  <c r="J979" s="1"/>
  <c r="I980"/>
  <c r="H977"/>
  <c r="L976"/>
  <c r="K976"/>
  <c r="K975" s="1"/>
  <c r="K971" s="1"/>
  <c r="J976"/>
  <c r="I976"/>
  <c r="I975" s="1"/>
  <c r="I971" s="1"/>
  <c r="H966"/>
  <c r="L965"/>
  <c r="L964" s="1"/>
  <c r="K965"/>
  <c r="K964" s="1"/>
  <c r="J965"/>
  <c r="J964" s="1"/>
  <c r="I965"/>
  <c r="I964" s="1"/>
  <c r="H959"/>
  <c r="L958"/>
  <c r="K958"/>
  <c r="J958"/>
  <c r="I958"/>
  <c r="I957" s="1"/>
  <c r="H948"/>
  <c r="L947"/>
  <c r="L944" s="1"/>
  <c r="K947"/>
  <c r="K944" s="1"/>
  <c r="J947"/>
  <c r="J944" s="1"/>
  <c r="I947"/>
  <c r="H946"/>
  <c r="L945"/>
  <c r="K945"/>
  <c r="J945"/>
  <c r="I945"/>
  <c r="H943"/>
  <c r="K940"/>
  <c r="K939" s="1"/>
  <c r="I940"/>
  <c r="H933"/>
  <c r="H932"/>
  <c r="L931"/>
  <c r="L930" s="1"/>
  <c r="L929" s="1"/>
  <c r="L928" s="1"/>
  <c r="K931"/>
  <c r="K930" s="1"/>
  <c r="K929" s="1"/>
  <c r="K928" s="1"/>
  <c r="J931"/>
  <c r="J930" s="1"/>
  <c r="J929" s="1"/>
  <c r="J928" s="1"/>
  <c r="I931"/>
  <c r="I930" s="1"/>
  <c r="H927"/>
  <c r="L926"/>
  <c r="L925" s="1"/>
  <c r="K926"/>
  <c r="K925" s="1"/>
  <c r="J926"/>
  <c r="J925" s="1"/>
  <c r="I926"/>
  <c r="H923"/>
  <c r="L922"/>
  <c r="L921" s="1"/>
  <c r="K922"/>
  <c r="K921" s="1"/>
  <c r="J922"/>
  <c r="J921" s="1"/>
  <c r="I922"/>
  <c r="H918"/>
  <c r="L917"/>
  <c r="L916" s="1"/>
  <c r="K917"/>
  <c r="K916" s="1"/>
  <c r="J917"/>
  <c r="J916" s="1"/>
  <c r="I917"/>
  <c r="I916" s="1"/>
  <c r="H913"/>
  <c r="L912"/>
  <c r="L911" s="1"/>
  <c r="K912"/>
  <c r="K911" s="1"/>
  <c r="J912"/>
  <c r="J911" s="1"/>
  <c r="I912"/>
  <c r="H907"/>
  <c r="L906"/>
  <c r="L905" s="1"/>
  <c r="K906"/>
  <c r="K905" s="1"/>
  <c r="J906"/>
  <c r="J905" s="1"/>
  <c r="I906"/>
  <c r="H902"/>
  <c r="L901"/>
  <c r="L900" s="1"/>
  <c r="K901"/>
  <c r="K900" s="1"/>
  <c r="J901"/>
  <c r="J900" s="1"/>
  <c r="I901"/>
  <c r="H898"/>
  <c r="L897"/>
  <c r="L896" s="1"/>
  <c r="K897"/>
  <c r="K896" s="1"/>
  <c r="J897"/>
  <c r="J896" s="1"/>
  <c r="I897"/>
  <c r="H892"/>
  <c r="L891"/>
  <c r="L890" s="1"/>
  <c r="K891"/>
  <c r="K890" s="1"/>
  <c r="J891"/>
  <c r="J890" s="1"/>
  <c r="I891"/>
  <c r="I890" s="1"/>
  <c r="H888"/>
  <c r="L887"/>
  <c r="L886" s="1"/>
  <c r="K887"/>
  <c r="K886" s="1"/>
  <c r="J887"/>
  <c r="J886" s="1"/>
  <c r="I887"/>
  <c r="I886" s="1"/>
  <c r="H883"/>
  <c r="L882"/>
  <c r="L881" s="1"/>
  <c r="K882"/>
  <c r="K881" s="1"/>
  <c r="J882"/>
  <c r="J881" s="1"/>
  <c r="I882"/>
  <c r="H878"/>
  <c r="L877"/>
  <c r="L876" s="1"/>
  <c r="K877"/>
  <c r="K876" s="1"/>
  <c r="J877"/>
  <c r="J876" s="1"/>
  <c r="I877"/>
  <c r="I876" s="1"/>
  <c r="I875" s="1"/>
  <c r="H873"/>
  <c r="L871"/>
  <c r="L870" s="1"/>
  <c r="K870"/>
  <c r="J871"/>
  <c r="J870" s="1"/>
  <c r="I870"/>
  <c r="H868"/>
  <c r="L865"/>
  <c r="K865"/>
  <c r="J866"/>
  <c r="J865" s="1"/>
  <c r="I866"/>
  <c r="I865" s="1"/>
  <c r="H863"/>
  <c r="L860"/>
  <c r="K861"/>
  <c r="K860" s="1"/>
  <c r="J861"/>
  <c r="J860" s="1"/>
  <c r="I861"/>
  <c r="I860" s="1"/>
  <c r="H853"/>
  <c r="L852"/>
  <c r="K852"/>
  <c r="J852"/>
  <c r="I852"/>
  <c r="H851"/>
  <c r="L850"/>
  <c r="K850"/>
  <c r="J850"/>
  <c r="I850"/>
  <c r="H848"/>
  <c r="L847"/>
  <c r="L846" s="1"/>
  <c r="K847"/>
  <c r="K846" s="1"/>
  <c r="J847"/>
  <c r="J846" s="1"/>
  <c r="I847"/>
  <c r="I846" s="1"/>
  <c r="H844"/>
  <c r="L843"/>
  <c r="L842" s="1"/>
  <c r="L841" s="1"/>
  <c r="K843"/>
  <c r="K842" s="1"/>
  <c r="K845" s="1"/>
  <c r="J843"/>
  <c r="J842" s="1"/>
  <c r="J841" s="1"/>
  <c r="I843"/>
  <c r="H839"/>
  <c r="L838"/>
  <c r="K838"/>
  <c r="J838"/>
  <c r="I838"/>
  <c r="I837" s="1"/>
  <c r="H835"/>
  <c r="L834"/>
  <c r="L833" s="1"/>
  <c r="K834"/>
  <c r="J834"/>
  <c r="J833" s="1"/>
  <c r="I834"/>
  <c r="I833" s="1"/>
  <c r="H1224" l="1"/>
  <c r="L1223" s="1"/>
  <c r="K1223" s="1"/>
  <c r="J1223" s="1"/>
  <c r="H1322"/>
  <c r="I1155"/>
  <c r="H1155" s="1"/>
  <c r="L1154" s="1"/>
  <c r="K1154" s="1"/>
  <c r="J1154" s="1"/>
  <c r="H1111"/>
  <c r="H1062"/>
  <c r="L1321"/>
  <c r="K1321" s="1"/>
  <c r="J1321" s="1"/>
  <c r="I1321" s="1"/>
  <c r="H1321" s="1"/>
  <c r="I1223"/>
  <c r="I1135"/>
  <c r="H1135" s="1"/>
  <c r="H1025"/>
  <c r="J1023"/>
  <c r="H1016"/>
  <c r="H976"/>
  <c r="L975" s="1"/>
  <c r="L971" s="1"/>
  <c r="I1038"/>
  <c r="H1038" s="1"/>
  <c r="K849"/>
  <c r="K997"/>
  <c r="H870"/>
  <c r="L869" s="1"/>
  <c r="K869" s="1"/>
  <c r="J869" s="1"/>
  <c r="I869" s="1"/>
  <c r="H869" s="1"/>
  <c r="H834"/>
  <c r="H833" s="1"/>
  <c r="L832" s="1"/>
  <c r="L849"/>
  <c r="J849"/>
  <c r="H852"/>
  <c r="H901"/>
  <c r="H931"/>
  <c r="H941"/>
  <c r="L940" s="1"/>
  <c r="L939" s="1"/>
  <c r="H846"/>
  <c r="L845" s="1"/>
  <c r="H930"/>
  <c r="H1009"/>
  <c r="L1008" s="1"/>
  <c r="K1008" s="1"/>
  <c r="J1008" s="1"/>
  <c r="I1149"/>
  <c r="H1149" s="1"/>
  <c r="L1148" s="1"/>
  <c r="H1130"/>
  <c r="K841"/>
  <c r="H871"/>
  <c r="H922"/>
  <c r="H998"/>
  <c r="H1002"/>
  <c r="H1006"/>
  <c r="H964"/>
  <c r="L963" s="1"/>
  <c r="K963" s="1"/>
  <c r="J963" s="1"/>
  <c r="I963"/>
  <c r="I962" s="1"/>
  <c r="J845"/>
  <c r="H850"/>
  <c r="H861"/>
  <c r="H886"/>
  <c r="L885" s="1"/>
  <c r="H890"/>
  <c r="L889" s="1"/>
  <c r="K889" s="1"/>
  <c r="J889" s="1"/>
  <c r="H906"/>
  <c r="H926"/>
  <c r="H947"/>
  <c r="H958"/>
  <c r="L957" s="1"/>
  <c r="K957" s="1"/>
  <c r="J957" s="1"/>
  <c r="H957" s="1"/>
  <c r="L956" s="1"/>
  <c r="K956" s="1"/>
  <c r="J956" s="1"/>
  <c r="H980"/>
  <c r="L979" s="1"/>
  <c r="K979" s="1"/>
  <c r="H984"/>
  <c r="L983" s="1"/>
  <c r="H1028"/>
  <c r="H838"/>
  <c r="L837" s="1"/>
  <c r="K837" s="1"/>
  <c r="J837" s="1"/>
  <c r="H837" s="1"/>
  <c r="L836" s="1"/>
  <c r="K836" s="1"/>
  <c r="J836" s="1"/>
  <c r="H843"/>
  <c r="H887"/>
  <c r="H891"/>
  <c r="H897"/>
  <c r="K938"/>
  <c r="H992"/>
  <c r="L991" s="1"/>
  <c r="H1179"/>
  <c r="L1178" s="1"/>
  <c r="K1178" s="1"/>
  <c r="J1178" s="1"/>
  <c r="I1178"/>
  <c r="K833"/>
  <c r="H882"/>
  <c r="H912"/>
  <c r="H945"/>
  <c r="H1089"/>
  <c r="I956"/>
  <c r="H860"/>
  <c r="L859" s="1"/>
  <c r="H865"/>
  <c r="L864" s="1"/>
  <c r="K864" s="1"/>
  <c r="J864" s="1"/>
  <c r="I864" s="1"/>
  <c r="H864" s="1"/>
  <c r="H876"/>
  <c r="L875" s="1"/>
  <c r="K875" s="1"/>
  <c r="J875" s="1"/>
  <c r="H875" s="1"/>
  <c r="L874" s="1"/>
  <c r="K874" s="1"/>
  <c r="J874" s="1"/>
  <c r="H1001"/>
  <c r="L1000" s="1"/>
  <c r="K1000" s="1"/>
  <c r="J1000" s="1"/>
  <c r="H1005"/>
  <c r="L1004" s="1"/>
  <c r="K1004" s="1"/>
  <c r="J1004" s="1"/>
  <c r="K885"/>
  <c r="H916"/>
  <c r="L915" s="1"/>
  <c r="K915" s="1"/>
  <c r="J915" s="1"/>
  <c r="I915" s="1"/>
  <c r="K1166"/>
  <c r="L1165"/>
  <c r="K1199"/>
  <c r="K1198" s="1"/>
  <c r="H1272"/>
  <c r="L1271" s="1"/>
  <c r="K1271" s="1"/>
  <c r="J1271" s="1"/>
  <c r="I1271"/>
  <c r="H1076"/>
  <c r="I842"/>
  <c r="I849"/>
  <c r="I905"/>
  <c r="I911"/>
  <c r="J940"/>
  <c r="J939" s="1"/>
  <c r="I944"/>
  <c r="H944" s="1"/>
  <c r="I979"/>
  <c r="J983"/>
  <c r="J997"/>
  <c r="I1279"/>
  <c r="H1280"/>
  <c r="L1279" s="1"/>
  <c r="K1279" s="1"/>
  <c r="J1279" s="1"/>
  <c r="H1117"/>
  <c r="L1116" s="1"/>
  <c r="K1116" s="1"/>
  <c r="J1116" s="1"/>
  <c r="I1116"/>
  <c r="H1050"/>
  <c r="I1049"/>
  <c r="J1358"/>
  <c r="J1350" s="1"/>
  <c r="K1350"/>
  <c r="K1349" s="1"/>
  <c r="H1027"/>
  <c r="H1288"/>
  <c r="L1287" s="1"/>
  <c r="H1287" s="1"/>
  <c r="L1286" s="1"/>
  <c r="H877"/>
  <c r="I889"/>
  <c r="H917"/>
  <c r="I982"/>
  <c r="I996"/>
  <c r="I1000"/>
  <c r="I1004"/>
  <c r="I1008"/>
  <c r="H1014"/>
  <c r="L1013" s="1"/>
  <c r="H1013" s="1"/>
  <c r="L1012" s="1"/>
  <c r="K1012" s="1"/>
  <c r="J1012" s="1"/>
  <c r="I1012" s="1"/>
  <c r="H1012" s="1"/>
  <c r="H1242"/>
  <c r="L1241" s="1"/>
  <c r="I1241"/>
  <c r="I1358"/>
  <c r="H1359"/>
  <c r="H1024"/>
  <c r="I1023"/>
  <c r="J1101"/>
  <c r="K1100"/>
  <c r="I1286"/>
  <c r="H1231"/>
  <c r="L1183"/>
  <c r="H866"/>
  <c r="K991"/>
  <c r="H1010"/>
  <c r="I836"/>
  <c r="H847"/>
  <c r="I874"/>
  <c r="I885"/>
  <c r="H965"/>
  <c r="I881"/>
  <c r="I896"/>
  <c r="I900"/>
  <c r="H900" s="1"/>
  <c r="L899" s="1"/>
  <c r="K899" s="1"/>
  <c r="J899" s="1"/>
  <c r="I899" s="1"/>
  <c r="H899" s="1"/>
  <c r="I921"/>
  <c r="I925"/>
  <c r="I929"/>
  <c r="J975"/>
  <c r="J971" s="1"/>
  <c r="L997"/>
  <c r="I1030"/>
  <c r="H1030" s="1"/>
  <c r="I1165"/>
  <c r="J1253"/>
  <c r="H1126"/>
  <c r="L1125" s="1"/>
  <c r="I1125"/>
  <c r="H1352"/>
  <c r="H1266"/>
  <c r="H1191"/>
  <c r="J1184"/>
  <c r="K1183"/>
  <c r="J1339"/>
  <c r="K1338"/>
  <c r="H831"/>
  <c r="L830"/>
  <c r="K830"/>
  <c r="J830"/>
  <c r="I830"/>
  <c r="H1223" l="1"/>
  <c r="I1154"/>
  <c r="H1154" s="1"/>
  <c r="I939"/>
  <c r="I938" s="1"/>
  <c r="K1148"/>
  <c r="L1140"/>
  <c r="H929"/>
  <c r="I928"/>
  <c r="H940"/>
  <c r="L938" s="1"/>
  <c r="H983"/>
  <c r="L982" s="1"/>
  <c r="K982" s="1"/>
  <c r="J982" s="1"/>
  <c r="H982" s="1"/>
  <c r="K832"/>
  <c r="J832" s="1"/>
  <c r="I832" s="1"/>
  <c r="H832" s="1"/>
  <c r="H975"/>
  <c r="I1148"/>
  <c r="I1140" s="1"/>
  <c r="H963"/>
  <c r="L962" s="1"/>
  <c r="K962" s="1"/>
  <c r="J962" s="1"/>
  <c r="H962" s="1"/>
  <c r="L961" s="1"/>
  <c r="K961" s="1"/>
  <c r="J961" s="1"/>
  <c r="H1000"/>
  <c r="H991"/>
  <c r="L990" s="1"/>
  <c r="K990" s="1"/>
  <c r="J990" s="1"/>
  <c r="I990" s="1"/>
  <c r="H990" s="1"/>
  <c r="L989" s="1"/>
  <c r="K989" s="1"/>
  <c r="J989" s="1"/>
  <c r="H997"/>
  <c r="L996" s="1"/>
  <c r="L995" s="1"/>
  <c r="H836"/>
  <c r="H1008"/>
  <c r="H830"/>
  <c r="L829" s="1"/>
  <c r="K829" s="1"/>
  <c r="J829" s="1"/>
  <c r="I829" s="1"/>
  <c r="H829" s="1"/>
  <c r="L828" s="1"/>
  <c r="L827" s="1"/>
  <c r="K1252"/>
  <c r="H1004"/>
  <c r="J938"/>
  <c r="H956"/>
  <c r="L884"/>
  <c r="L1252"/>
  <c r="H889"/>
  <c r="H1178"/>
  <c r="I1339"/>
  <c r="J1338"/>
  <c r="J1337" s="1"/>
  <c r="I884"/>
  <c r="I1022"/>
  <c r="H1023"/>
  <c r="L1022" s="1"/>
  <c r="K1022" s="1"/>
  <c r="J1022" s="1"/>
  <c r="I910"/>
  <c r="H911"/>
  <c r="L910" s="1"/>
  <c r="K910" s="1"/>
  <c r="J910" s="1"/>
  <c r="K996"/>
  <c r="I1253"/>
  <c r="J1252"/>
  <c r="H925"/>
  <c r="L924" s="1"/>
  <c r="K924" s="1"/>
  <c r="J924" s="1"/>
  <c r="I924"/>
  <c r="H874"/>
  <c r="K1286"/>
  <c r="L1285"/>
  <c r="K1241"/>
  <c r="J1241" s="1"/>
  <c r="J1230" s="1"/>
  <c r="I1230" s="1"/>
  <c r="L1230"/>
  <c r="J1349"/>
  <c r="I1349" s="1"/>
  <c r="H1350"/>
  <c r="K1125"/>
  <c r="L1124"/>
  <c r="I961"/>
  <c r="I1101"/>
  <c r="J1100"/>
  <c r="H1358"/>
  <c r="I995"/>
  <c r="I1197"/>
  <c r="H1279"/>
  <c r="I841"/>
  <c r="H842"/>
  <c r="J1166"/>
  <c r="K1165"/>
  <c r="J885"/>
  <c r="J884" s="1"/>
  <c r="K884"/>
  <c r="I1285"/>
  <c r="I904"/>
  <c r="H905"/>
  <c r="L904" s="1"/>
  <c r="K904" s="1"/>
  <c r="J904" s="1"/>
  <c r="J1199"/>
  <c r="J1198" s="1"/>
  <c r="I914"/>
  <c r="H915"/>
  <c r="L914" s="1"/>
  <c r="K914" s="1"/>
  <c r="J914" s="1"/>
  <c r="K859"/>
  <c r="L858"/>
  <c r="H896"/>
  <c r="L895" s="1"/>
  <c r="I895"/>
  <c r="H1116"/>
  <c r="L1115" s="1"/>
  <c r="K1115" s="1"/>
  <c r="J1115" s="1"/>
  <c r="I1115"/>
  <c r="I978"/>
  <c r="H979"/>
  <c r="L978" s="1"/>
  <c r="K978" s="1"/>
  <c r="J978" s="1"/>
  <c r="H881"/>
  <c r="L880" s="1"/>
  <c r="K880" s="1"/>
  <c r="J880" s="1"/>
  <c r="I880"/>
  <c r="J1183"/>
  <c r="I1183" s="1"/>
  <c r="H1183" s="1"/>
  <c r="H1184"/>
  <c r="I1124"/>
  <c r="I1164"/>
  <c r="H921"/>
  <c r="L920" s="1"/>
  <c r="I920"/>
  <c r="I1048"/>
  <c r="H1049"/>
  <c r="L1048" s="1"/>
  <c r="I845"/>
  <c r="H845" s="1"/>
  <c r="H849"/>
  <c r="H1271"/>
  <c r="H825"/>
  <c r="I989" l="1"/>
  <c r="H989" s="1"/>
  <c r="L988" s="1"/>
  <c r="K988" s="1"/>
  <c r="J988" s="1"/>
  <c r="H928"/>
  <c r="J1148"/>
  <c r="J1140" s="1"/>
  <c r="K1140"/>
  <c r="H939"/>
  <c r="H938" s="1"/>
  <c r="K828"/>
  <c r="J828" s="1"/>
  <c r="I828" s="1"/>
  <c r="H828" s="1"/>
  <c r="H978"/>
  <c r="H1241"/>
  <c r="H880"/>
  <c r="L879" s="1"/>
  <c r="K879" s="1"/>
  <c r="J879" s="1"/>
  <c r="I879" s="1"/>
  <c r="H879" s="1"/>
  <c r="L970"/>
  <c r="K970" s="1"/>
  <c r="K969" s="1"/>
  <c r="K968" s="1"/>
  <c r="K920"/>
  <c r="L919"/>
  <c r="J859"/>
  <c r="K858"/>
  <c r="I1196"/>
  <c r="H1253"/>
  <c r="I1252"/>
  <c r="H910"/>
  <c r="L909" s="1"/>
  <c r="K909" s="1"/>
  <c r="J909" s="1"/>
  <c r="I909"/>
  <c r="H885"/>
  <c r="K1048"/>
  <c r="J1048" s="1"/>
  <c r="H1048" s="1"/>
  <c r="I1284"/>
  <c r="I919"/>
  <c r="H1115"/>
  <c r="I894"/>
  <c r="L857"/>
  <c r="H1198"/>
  <c r="L1197" s="1"/>
  <c r="H1199"/>
  <c r="J1165"/>
  <c r="H1165" s="1"/>
  <c r="L1164" s="1"/>
  <c r="K1164" s="1"/>
  <c r="J1164" s="1"/>
  <c r="H1164" s="1"/>
  <c r="H1166"/>
  <c r="I840"/>
  <c r="H841"/>
  <c r="L840" s="1"/>
  <c r="K840" s="1"/>
  <c r="J840" s="1"/>
  <c r="H924"/>
  <c r="H884"/>
  <c r="J1125"/>
  <c r="K1124"/>
  <c r="I1348"/>
  <c r="H1349"/>
  <c r="L1348" s="1"/>
  <c r="K1348" s="1"/>
  <c r="J1348" s="1"/>
  <c r="J1286"/>
  <c r="K1285"/>
  <c r="L826"/>
  <c r="L824" s="1"/>
  <c r="I1123"/>
  <c r="K895"/>
  <c r="L894"/>
  <c r="H971"/>
  <c r="J970"/>
  <c r="J969" s="1"/>
  <c r="H914"/>
  <c r="H904"/>
  <c r="L903" s="1"/>
  <c r="K903" s="1"/>
  <c r="J903" s="1"/>
  <c r="I903"/>
  <c r="I994"/>
  <c r="H1101"/>
  <c r="I1100"/>
  <c r="H961"/>
  <c r="L960" s="1"/>
  <c r="K960" s="1"/>
  <c r="J960" s="1"/>
  <c r="I960"/>
  <c r="K1230"/>
  <c r="H1230" s="1"/>
  <c r="J996"/>
  <c r="K995"/>
  <c r="H1022"/>
  <c r="L1021" s="1"/>
  <c r="I1021"/>
  <c r="I1338"/>
  <c r="H1339"/>
  <c r="H823"/>
  <c r="L821"/>
  <c r="L820" s="1"/>
  <c r="K821"/>
  <c r="K820" s="1"/>
  <c r="J821"/>
  <c r="I988" l="1"/>
  <c r="I987" s="1"/>
  <c r="H1140"/>
  <c r="H1148"/>
  <c r="K827"/>
  <c r="J827" s="1"/>
  <c r="I827" s="1"/>
  <c r="I826" s="1"/>
  <c r="K857"/>
  <c r="J820"/>
  <c r="H840"/>
  <c r="L1163"/>
  <c r="K1163" s="1"/>
  <c r="J1163" s="1"/>
  <c r="I1163" s="1"/>
  <c r="I908"/>
  <c r="H909"/>
  <c r="L908" s="1"/>
  <c r="I1195"/>
  <c r="K1021"/>
  <c r="J1021" s="1"/>
  <c r="H1021" s="1"/>
  <c r="L1020"/>
  <c r="H960"/>
  <c r="H903"/>
  <c r="I970"/>
  <c r="J968"/>
  <c r="K967"/>
  <c r="J1285"/>
  <c r="H1285" s="1"/>
  <c r="L1284" s="1"/>
  <c r="K1284" s="1"/>
  <c r="J1284" s="1"/>
  <c r="H1284" s="1"/>
  <c r="H1286"/>
  <c r="J1124"/>
  <c r="H1124" s="1"/>
  <c r="L1123" s="1"/>
  <c r="K1123" s="1"/>
  <c r="J1123" s="1"/>
  <c r="H1123" s="1"/>
  <c r="H1125"/>
  <c r="I859"/>
  <c r="J858"/>
  <c r="J857" s="1"/>
  <c r="K1197"/>
  <c r="L1196"/>
  <c r="H1252"/>
  <c r="L1251" s="1"/>
  <c r="K1251" s="1"/>
  <c r="J1251" s="1"/>
  <c r="I1251"/>
  <c r="J895"/>
  <c r="K894"/>
  <c r="I821"/>
  <c r="H821" s="1"/>
  <c r="H822"/>
  <c r="I1337"/>
  <c r="H1338"/>
  <c r="L1337" s="1"/>
  <c r="J995"/>
  <c r="H995" s="1"/>
  <c r="L994" s="1"/>
  <c r="K994" s="1"/>
  <c r="J994" s="1"/>
  <c r="H994" s="1"/>
  <c r="H996"/>
  <c r="I1099"/>
  <c r="H1100"/>
  <c r="L1099" s="1"/>
  <c r="K1099" s="1"/>
  <c r="K826"/>
  <c r="J826" s="1"/>
  <c r="H1348"/>
  <c r="L1347" s="1"/>
  <c r="K1347" s="1"/>
  <c r="J1347" s="1"/>
  <c r="J1346" s="1"/>
  <c r="I1347"/>
  <c r="I893"/>
  <c r="J920"/>
  <c r="K919"/>
  <c r="J1336"/>
  <c r="K819"/>
  <c r="H827" l="1"/>
  <c r="H988"/>
  <c r="L987" s="1"/>
  <c r="J819"/>
  <c r="J967"/>
  <c r="H859"/>
  <c r="I858"/>
  <c r="J1099"/>
  <c r="K1098"/>
  <c r="K1337"/>
  <c r="H1337" s="1"/>
  <c r="L1336"/>
  <c r="H826"/>
  <c r="I824"/>
  <c r="K987"/>
  <c r="L1075"/>
  <c r="J1075" s="1"/>
  <c r="K1020"/>
  <c r="J1020" s="1"/>
  <c r="I1020" s="1"/>
  <c r="H1020" s="1"/>
  <c r="K908"/>
  <c r="I1346"/>
  <c r="H1347"/>
  <c r="L1346" s="1"/>
  <c r="I1250"/>
  <c r="H1251"/>
  <c r="L1250" s="1"/>
  <c r="K1250" s="1"/>
  <c r="J1250" s="1"/>
  <c r="J1197"/>
  <c r="K1196"/>
  <c r="I969"/>
  <c r="H970"/>
  <c r="L969" s="1"/>
  <c r="H1099"/>
  <c r="L1098" s="1"/>
  <c r="I1098"/>
  <c r="I1336"/>
  <c r="J894"/>
  <c r="H894" s="1"/>
  <c r="L893" s="1"/>
  <c r="K893" s="1"/>
  <c r="J893" s="1"/>
  <c r="H893" s="1"/>
  <c r="H895"/>
  <c r="J919"/>
  <c r="H919" s="1"/>
  <c r="H920"/>
  <c r="K824"/>
  <c r="J824" s="1"/>
  <c r="I1162"/>
  <c r="H1163"/>
  <c r="L1162" s="1"/>
  <c r="K1162" s="1"/>
  <c r="J1335"/>
  <c r="H818"/>
  <c r="H817"/>
  <c r="L816"/>
  <c r="L815" s="1"/>
  <c r="K816"/>
  <c r="K815" s="1"/>
  <c r="J816"/>
  <c r="J815" s="1"/>
  <c r="I816"/>
  <c r="I815" s="1"/>
  <c r="H806"/>
  <c r="L805"/>
  <c r="L804" s="1"/>
  <c r="K805"/>
  <c r="J805"/>
  <c r="I805"/>
  <c r="I804" s="1"/>
  <c r="I803" s="1"/>
  <c r="H802"/>
  <c r="L801"/>
  <c r="K801"/>
  <c r="K800" s="1"/>
  <c r="J801"/>
  <c r="I801"/>
  <c r="I800" s="1"/>
  <c r="H798"/>
  <c r="L797"/>
  <c r="L796" s="1"/>
  <c r="K797"/>
  <c r="K796" s="1"/>
  <c r="J797"/>
  <c r="J796" s="1"/>
  <c r="I797"/>
  <c r="H794"/>
  <c r="L793"/>
  <c r="L792" s="1"/>
  <c r="K793"/>
  <c r="K792" s="1"/>
  <c r="J793"/>
  <c r="J792" s="1"/>
  <c r="I793"/>
  <c r="H788"/>
  <c r="L787"/>
  <c r="L786" s="1"/>
  <c r="K787"/>
  <c r="K786" s="1"/>
  <c r="J787"/>
  <c r="J786" s="1"/>
  <c r="I787"/>
  <c r="I786" s="1"/>
  <c r="H783"/>
  <c r="L782"/>
  <c r="L781" s="1"/>
  <c r="K782"/>
  <c r="K781" s="1"/>
  <c r="J782"/>
  <c r="J781" s="1"/>
  <c r="I782"/>
  <c r="I781" s="1"/>
  <c r="H778"/>
  <c r="L777"/>
  <c r="K777"/>
  <c r="K776" s="1"/>
  <c r="J777"/>
  <c r="J776" s="1"/>
  <c r="I777"/>
  <c r="L776"/>
  <c r="H774"/>
  <c r="L773"/>
  <c r="L772" s="1"/>
  <c r="K773"/>
  <c r="K772" s="1"/>
  <c r="J773"/>
  <c r="J772" s="1"/>
  <c r="I773"/>
  <c r="H769"/>
  <c r="L768"/>
  <c r="L767" s="1"/>
  <c r="K768"/>
  <c r="J768"/>
  <c r="I768"/>
  <c r="H765"/>
  <c r="H764"/>
  <c r="L763"/>
  <c r="L762" s="1"/>
  <c r="K763"/>
  <c r="J763"/>
  <c r="J762" s="1"/>
  <c r="I763"/>
  <c r="H760"/>
  <c r="H759"/>
  <c r="L758"/>
  <c r="L757" s="1"/>
  <c r="K758"/>
  <c r="K757" s="1"/>
  <c r="J758"/>
  <c r="J757" s="1"/>
  <c r="I758"/>
  <c r="I757" s="1"/>
  <c r="H755"/>
  <c r="L754"/>
  <c r="L753" s="1"/>
  <c r="K754"/>
  <c r="K753" s="1"/>
  <c r="J754"/>
  <c r="J753" s="1"/>
  <c r="I754"/>
  <c r="I753" s="1"/>
  <c r="H752"/>
  <c r="L751"/>
  <c r="L750" s="1"/>
  <c r="K751"/>
  <c r="K750" s="1"/>
  <c r="J751"/>
  <c r="J750" s="1"/>
  <c r="I751"/>
  <c r="L743"/>
  <c r="K743"/>
  <c r="J743"/>
  <c r="L732"/>
  <c r="K732"/>
  <c r="J732"/>
  <c r="J730" s="1"/>
  <c r="H725"/>
  <c r="L724"/>
  <c r="K724"/>
  <c r="J724"/>
  <c r="I724"/>
  <c r="H723"/>
  <c r="L722"/>
  <c r="K722"/>
  <c r="J722"/>
  <c r="I722"/>
  <c r="L719"/>
  <c r="L718" s="1"/>
  <c r="K719"/>
  <c r="K718" s="1"/>
  <c r="J719"/>
  <c r="J718" s="1"/>
  <c r="H713"/>
  <c r="L712"/>
  <c r="L711" s="1"/>
  <c r="K712"/>
  <c r="K711" s="1"/>
  <c r="J712"/>
  <c r="J711" s="1"/>
  <c r="I712"/>
  <c r="H708"/>
  <c r="H707"/>
  <c r="L706"/>
  <c r="L705" s="1"/>
  <c r="K706"/>
  <c r="K705" s="1"/>
  <c r="J706"/>
  <c r="J705" s="1"/>
  <c r="I706"/>
  <c r="I705" s="1"/>
  <c r="H704"/>
  <c r="H703"/>
  <c r="L702"/>
  <c r="L701" s="1"/>
  <c r="K702"/>
  <c r="K701" s="1"/>
  <c r="J702"/>
  <c r="J701" s="1"/>
  <c r="I702"/>
  <c r="I701" s="1"/>
  <c r="H699"/>
  <c r="H698"/>
  <c r="L697"/>
  <c r="L696" s="1"/>
  <c r="K697"/>
  <c r="K696" s="1"/>
  <c r="J697"/>
  <c r="J696" s="1"/>
  <c r="I696"/>
  <c r="H692"/>
  <c r="L691"/>
  <c r="K691"/>
  <c r="J691"/>
  <c r="I691"/>
  <c r="H688"/>
  <c r="H687"/>
  <c r="L686"/>
  <c r="L685" s="1"/>
  <c r="K686"/>
  <c r="K685" s="1"/>
  <c r="J686"/>
  <c r="J685" s="1"/>
  <c r="I686"/>
  <c r="I685" s="1"/>
  <c r="H683"/>
  <c r="L682"/>
  <c r="L681" s="1"/>
  <c r="K682"/>
  <c r="K681" s="1"/>
  <c r="J682"/>
  <c r="J681" s="1"/>
  <c r="H678"/>
  <c r="L676"/>
  <c r="K676"/>
  <c r="J676"/>
  <c r="H672"/>
  <c r="L671"/>
  <c r="K671"/>
  <c r="J671"/>
  <c r="I671"/>
  <c r="H669"/>
  <c r="L668"/>
  <c r="K668"/>
  <c r="J668"/>
  <c r="I668"/>
  <c r="I667" s="1"/>
  <c r="L665"/>
  <c r="K665"/>
  <c r="J665"/>
  <c r="H664"/>
  <c r="L663"/>
  <c r="L662" s="1"/>
  <c r="K663"/>
  <c r="J663"/>
  <c r="I663"/>
  <c r="I662" s="1"/>
  <c r="H813" l="1"/>
  <c r="H805"/>
  <c r="I719"/>
  <c r="H719" s="1"/>
  <c r="H720"/>
  <c r="H671"/>
  <c r="L670" s="1"/>
  <c r="K670" s="1"/>
  <c r="J670" s="1"/>
  <c r="I670" s="1"/>
  <c r="H670" s="1"/>
  <c r="I682"/>
  <c r="H706"/>
  <c r="J721"/>
  <c r="J717" s="1"/>
  <c r="K675"/>
  <c r="J675"/>
  <c r="H722"/>
  <c r="L721"/>
  <c r="L717" s="1"/>
  <c r="H815"/>
  <c r="L814" s="1"/>
  <c r="H697"/>
  <c r="H743"/>
  <c r="L742" s="1"/>
  <c r="K742" s="1"/>
  <c r="J742" s="1"/>
  <c r="H745"/>
  <c r="H793"/>
  <c r="H763"/>
  <c r="H782"/>
  <c r="H663"/>
  <c r="H668"/>
  <c r="L667" s="1"/>
  <c r="K667" s="1"/>
  <c r="J667" s="1"/>
  <c r="H667" s="1"/>
  <c r="H677"/>
  <c r="H682"/>
  <c r="H686"/>
  <c r="H691"/>
  <c r="L690" s="1"/>
  <c r="L689" s="1"/>
  <c r="H702"/>
  <c r="H753"/>
  <c r="H768"/>
  <c r="H786"/>
  <c r="L785" s="1"/>
  <c r="K785" s="1"/>
  <c r="J785" s="1"/>
  <c r="H797"/>
  <c r="H801"/>
  <c r="L800" s="1"/>
  <c r="K695"/>
  <c r="H712"/>
  <c r="H724"/>
  <c r="H777"/>
  <c r="K804"/>
  <c r="J804" s="1"/>
  <c r="H804" s="1"/>
  <c r="L803" s="1"/>
  <c r="K803" s="1"/>
  <c r="J803" s="1"/>
  <c r="H803" s="1"/>
  <c r="I690"/>
  <c r="I689" s="1"/>
  <c r="H705"/>
  <c r="K721"/>
  <c r="K717" s="1"/>
  <c r="H751"/>
  <c r="H773"/>
  <c r="I785"/>
  <c r="I784" s="1"/>
  <c r="K690"/>
  <c r="H696"/>
  <c r="J695"/>
  <c r="K814"/>
  <c r="L812"/>
  <c r="K662"/>
  <c r="L661"/>
  <c r="H685"/>
  <c r="H701"/>
  <c r="L675"/>
  <c r="L695"/>
  <c r="H757"/>
  <c r="L756" s="1"/>
  <c r="K756" s="1"/>
  <c r="J756" s="1"/>
  <c r="I756" s="1"/>
  <c r="H756" s="1"/>
  <c r="H781"/>
  <c r="L780" s="1"/>
  <c r="K780" s="1"/>
  <c r="J780" s="1"/>
  <c r="I780" s="1"/>
  <c r="K1346"/>
  <c r="K1345" s="1"/>
  <c r="J1345" s="1"/>
  <c r="J1334" s="1"/>
  <c r="L1345"/>
  <c r="J987"/>
  <c r="H987" s="1"/>
  <c r="H858"/>
  <c r="I857"/>
  <c r="H684"/>
  <c r="K762"/>
  <c r="I792"/>
  <c r="I796"/>
  <c r="H796" s="1"/>
  <c r="L795" s="1"/>
  <c r="K795" s="1"/>
  <c r="J795" s="1"/>
  <c r="I795" s="1"/>
  <c r="H795" s="1"/>
  <c r="J800"/>
  <c r="I968"/>
  <c r="H969"/>
  <c r="L968" s="1"/>
  <c r="J1196"/>
  <c r="H1196" s="1"/>
  <c r="L1195" s="1"/>
  <c r="K1195" s="1"/>
  <c r="J1195" s="1"/>
  <c r="H1195" s="1"/>
  <c r="H1197"/>
  <c r="I1345"/>
  <c r="J908"/>
  <c r="H908" s="1"/>
  <c r="H824"/>
  <c r="I820"/>
  <c r="J1098"/>
  <c r="H1098" s="1"/>
  <c r="L1097" s="1"/>
  <c r="K1097" s="1"/>
  <c r="J1097" s="1"/>
  <c r="H787"/>
  <c r="H816"/>
  <c r="J1162"/>
  <c r="H1162" s="1"/>
  <c r="I1335"/>
  <c r="H754"/>
  <c r="H758"/>
  <c r="I767"/>
  <c r="I665"/>
  <c r="H665" s="1"/>
  <c r="H666"/>
  <c r="I676"/>
  <c r="I681"/>
  <c r="H681" s="1"/>
  <c r="I695"/>
  <c r="I711"/>
  <c r="I721"/>
  <c r="H732"/>
  <c r="H734"/>
  <c r="I750"/>
  <c r="H750" s="1"/>
  <c r="L749" s="1"/>
  <c r="I762"/>
  <c r="K767"/>
  <c r="J767" s="1"/>
  <c r="I772"/>
  <c r="H772" s="1"/>
  <c r="L771" s="1"/>
  <c r="I776"/>
  <c r="H776" s="1"/>
  <c r="L775" s="1"/>
  <c r="K775" s="1"/>
  <c r="J775" s="1"/>
  <c r="I775" s="1"/>
  <c r="H775" s="1"/>
  <c r="I1161"/>
  <c r="I1097"/>
  <c r="H1250"/>
  <c r="I1075"/>
  <c r="J1074"/>
  <c r="J1047" s="1"/>
  <c r="K1336"/>
  <c r="H1336" s="1"/>
  <c r="L1335" s="1"/>
  <c r="K1335" s="1"/>
  <c r="H658"/>
  <c r="L657"/>
  <c r="K657"/>
  <c r="K656" s="1"/>
  <c r="J657"/>
  <c r="J656" s="1"/>
  <c r="I657"/>
  <c r="L656"/>
  <c r="H654"/>
  <c r="L653"/>
  <c r="L652" s="1"/>
  <c r="K653"/>
  <c r="K652" s="1"/>
  <c r="J653"/>
  <c r="J652" s="1"/>
  <c r="I653"/>
  <c r="L649"/>
  <c r="L648" s="1"/>
  <c r="K649"/>
  <c r="K648" s="1"/>
  <c r="J649"/>
  <c r="J648" s="1"/>
  <c r="H644"/>
  <c r="L643"/>
  <c r="L642" s="1"/>
  <c r="K643"/>
  <c r="K642" s="1"/>
  <c r="J643"/>
  <c r="J642" s="1"/>
  <c r="J641" s="1"/>
  <c r="I643"/>
  <c r="H640"/>
  <c r="L639"/>
  <c r="L638" s="1"/>
  <c r="K639"/>
  <c r="K638" s="1"/>
  <c r="J639"/>
  <c r="J638" s="1"/>
  <c r="I639"/>
  <c r="L635"/>
  <c r="L634" s="1"/>
  <c r="K635"/>
  <c r="K634" s="1"/>
  <c r="J635"/>
  <c r="J634" s="1"/>
  <c r="L632"/>
  <c r="L631" s="1"/>
  <c r="K632"/>
  <c r="K631" s="1"/>
  <c r="J632"/>
  <c r="J631" s="1"/>
  <c r="H626"/>
  <c r="L625"/>
  <c r="L624" s="1"/>
  <c r="K625"/>
  <c r="K624" s="1"/>
  <c r="J625"/>
  <c r="J624" s="1"/>
  <c r="I625"/>
  <c r="I624" s="1"/>
  <c r="H622"/>
  <c r="L621"/>
  <c r="K621"/>
  <c r="K620" s="1"/>
  <c r="J621"/>
  <c r="J620" s="1"/>
  <c r="I621"/>
  <c r="L620"/>
  <c r="H618"/>
  <c r="L617"/>
  <c r="L616" s="1"/>
  <c r="K617"/>
  <c r="J617"/>
  <c r="J616" s="1"/>
  <c r="I617"/>
  <c r="I616" s="1"/>
  <c r="H614"/>
  <c r="L613"/>
  <c r="L612" s="1"/>
  <c r="K613"/>
  <c r="K612" s="1"/>
  <c r="J613"/>
  <c r="J612" s="1"/>
  <c r="I613"/>
  <c r="L609"/>
  <c r="K609"/>
  <c r="J609"/>
  <c r="L606"/>
  <c r="L605" s="1"/>
  <c r="K606"/>
  <c r="K605" s="1"/>
  <c r="J606"/>
  <c r="I606"/>
  <c r="H602"/>
  <c r="L601"/>
  <c r="K601"/>
  <c r="K600" s="1"/>
  <c r="J601"/>
  <c r="I601"/>
  <c r="H597"/>
  <c r="L596"/>
  <c r="K596"/>
  <c r="J596"/>
  <c r="I596"/>
  <c r="H594"/>
  <c r="L593"/>
  <c r="K593"/>
  <c r="J593"/>
  <c r="I593"/>
  <c r="H591"/>
  <c r="L590"/>
  <c r="K590"/>
  <c r="J590"/>
  <c r="I590"/>
  <c r="I589" s="1"/>
  <c r="H588"/>
  <c r="L587"/>
  <c r="K587"/>
  <c r="J587"/>
  <c r="I587"/>
  <c r="I586" s="1"/>
  <c r="H585"/>
  <c r="L584"/>
  <c r="L583" s="1"/>
  <c r="K584"/>
  <c r="J584"/>
  <c r="I584"/>
  <c r="I583" s="1"/>
  <c r="H579"/>
  <c r="L578"/>
  <c r="K578"/>
  <c r="J578"/>
  <c r="I578"/>
  <c r="H577"/>
  <c r="L576"/>
  <c r="K576"/>
  <c r="K575" s="1"/>
  <c r="J576"/>
  <c r="J575" s="1"/>
  <c r="I576"/>
  <c r="L575"/>
  <c r="H573"/>
  <c r="L572"/>
  <c r="K572"/>
  <c r="J572"/>
  <c r="I572"/>
  <c r="H571"/>
  <c r="L570"/>
  <c r="L569" s="1"/>
  <c r="K570"/>
  <c r="K569" s="1"/>
  <c r="J570"/>
  <c r="J569" s="1"/>
  <c r="I570"/>
  <c r="H567"/>
  <c r="L566"/>
  <c r="K566"/>
  <c r="J566"/>
  <c r="I566"/>
  <c r="H565"/>
  <c r="L564"/>
  <c r="L563" s="1"/>
  <c r="K564"/>
  <c r="K563" s="1"/>
  <c r="J564"/>
  <c r="J563" s="1"/>
  <c r="J562" s="1"/>
  <c r="I564"/>
  <c r="I563" s="1"/>
  <c r="H559"/>
  <c r="L558"/>
  <c r="L557" s="1"/>
  <c r="K558"/>
  <c r="K557" s="1"/>
  <c r="J558"/>
  <c r="J557" s="1"/>
  <c r="I558"/>
  <c r="I557" s="1"/>
  <c r="H553"/>
  <c r="L552"/>
  <c r="L551" s="1"/>
  <c r="K552"/>
  <c r="K551" s="1"/>
  <c r="J552"/>
  <c r="J551" s="1"/>
  <c r="I552"/>
  <c r="H549"/>
  <c r="L548"/>
  <c r="L547" s="1"/>
  <c r="K548"/>
  <c r="K547" s="1"/>
  <c r="J548"/>
  <c r="J547" s="1"/>
  <c r="I548"/>
  <c r="H537"/>
  <c r="L536"/>
  <c r="K536"/>
  <c r="K535" s="1"/>
  <c r="J536"/>
  <c r="I536"/>
  <c r="H533"/>
  <c r="L532"/>
  <c r="K532"/>
  <c r="J532"/>
  <c r="I532"/>
  <c r="L531"/>
  <c r="H529"/>
  <c r="L528"/>
  <c r="K528"/>
  <c r="J528"/>
  <c r="I528"/>
  <c r="I526"/>
  <c r="L525"/>
  <c r="K525"/>
  <c r="J525"/>
  <c r="H519"/>
  <c r="L518"/>
  <c r="L517" s="1"/>
  <c r="K518"/>
  <c r="K517" s="1"/>
  <c r="J518"/>
  <c r="J517" s="1"/>
  <c r="I518"/>
  <c r="L513"/>
  <c r="L512" s="1"/>
  <c r="K513"/>
  <c r="K512" s="1"/>
  <c r="J513"/>
  <c r="J512" s="1"/>
  <c r="H501"/>
  <c r="L500"/>
  <c r="L499" s="1"/>
  <c r="K500"/>
  <c r="J500"/>
  <c r="J499" s="1"/>
  <c r="I500"/>
  <c r="I499" s="1"/>
  <c r="I498" s="1"/>
  <c r="H497"/>
  <c r="L496"/>
  <c r="K496"/>
  <c r="K495" s="1"/>
  <c r="J496"/>
  <c r="I496"/>
  <c r="I495" s="1"/>
  <c r="L492"/>
  <c r="L491" s="1"/>
  <c r="K492"/>
  <c r="K491" s="1"/>
  <c r="J492"/>
  <c r="J491" s="1"/>
  <c r="H489"/>
  <c r="H487"/>
  <c r="L486"/>
  <c r="L485" s="1"/>
  <c r="K486"/>
  <c r="K485" s="1"/>
  <c r="J486"/>
  <c r="J485" s="1"/>
  <c r="H484"/>
  <c r="H483"/>
  <c r="L482"/>
  <c r="L481" s="1"/>
  <c r="K482"/>
  <c r="K481" s="1"/>
  <c r="J482"/>
  <c r="J481" s="1"/>
  <c r="I482"/>
  <c r="I481" s="1"/>
  <c r="H479"/>
  <c r="H478"/>
  <c r="L477"/>
  <c r="K477"/>
  <c r="J477"/>
  <c r="H472"/>
  <c r="L471"/>
  <c r="L470" s="1"/>
  <c r="K471"/>
  <c r="J471"/>
  <c r="J470" s="1"/>
  <c r="I471"/>
  <c r="I470" s="1"/>
  <c r="I469" s="1"/>
  <c r="H468"/>
  <c r="L467"/>
  <c r="L466" s="1"/>
  <c r="K467"/>
  <c r="J467"/>
  <c r="J466" s="1"/>
  <c r="I467"/>
  <c r="I466" s="1"/>
  <c r="H464"/>
  <c r="L463"/>
  <c r="L462" s="1"/>
  <c r="K463"/>
  <c r="J463"/>
  <c r="I463"/>
  <c r="I462" s="1"/>
  <c r="I461" s="1"/>
  <c r="H460"/>
  <c r="K459"/>
  <c r="K458" s="1"/>
  <c r="L456"/>
  <c r="K456"/>
  <c r="J456"/>
  <c r="I456"/>
  <c r="H455"/>
  <c r="H454"/>
  <c r="L453"/>
  <c r="L452" s="1"/>
  <c r="K453"/>
  <c r="K452" s="1"/>
  <c r="J453"/>
  <c r="J452" s="1"/>
  <c r="I453"/>
  <c r="I452" s="1"/>
  <c r="H450"/>
  <c r="H449"/>
  <c r="H448"/>
  <c r="L447" s="1"/>
  <c r="K447" s="1"/>
  <c r="J447" s="1"/>
  <c r="I447" s="1"/>
  <c r="H447" s="1"/>
  <c r="L444"/>
  <c r="J444"/>
  <c r="I444"/>
  <c r="I441"/>
  <c r="L440"/>
  <c r="K440"/>
  <c r="J440"/>
  <c r="K437"/>
  <c r="L436"/>
  <c r="J436"/>
  <c r="I436"/>
  <c r="I435" s="1"/>
  <c r="I434" s="1"/>
  <c r="L431"/>
  <c r="L430" s="1"/>
  <c r="K431"/>
  <c r="K430" s="1"/>
  <c r="J431"/>
  <c r="J430" s="1"/>
  <c r="L425"/>
  <c r="K425"/>
  <c r="J425"/>
  <c r="H422"/>
  <c r="L421"/>
  <c r="K421"/>
  <c r="K420" s="1"/>
  <c r="J421"/>
  <c r="I421"/>
  <c r="I420" s="1"/>
  <c r="I419" s="1"/>
  <c r="I418" s="1"/>
  <c r="H417"/>
  <c r="L416"/>
  <c r="K416"/>
  <c r="J416"/>
  <c r="I416"/>
  <c r="H415"/>
  <c r="L414"/>
  <c r="K414"/>
  <c r="J414"/>
  <c r="I414"/>
  <c r="I413" s="1"/>
  <c r="L410"/>
  <c r="J410"/>
  <c r="I410"/>
  <c r="H409"/>
  <c r="L408"/>
  <c r="K408"/>
  <c r="K407" s="1"/>
  <c r="J408"/>
  <c r="I408"/>
  <c r="L404"/>
  <c r="K404"/>
  <c r="J404"/>
  <c r="H399"/>
  <c r="L398"/>
  <c r="K398"/>
  <c r="J398"/>
  <c r="I398"/>
  <c r="H397"/>
  <c r="L396"/>
  <c r="K396"/>
  <c r="J396"/>
  <c r="I396"/>
  <c r="H394"/>
  <c r="L393"/>
  <c r="L392" s="1"/>
  <c r="K393"/>
  <c r="K392" s="1"/>
  <c r="J393"/>
  <c r="J392" s="1"/>
  <c r="I393"/>
  <c r="I392" s="1"/>
  <c r="H388"/>
  <c r="L386"/>
  <c r="L384" s="1"/>
  <c r="K386"/>
  <c r="K385" s="1"/>
  <c r="J386"/>
  <c r="J385" s="1"/>
  <c r="H381"/>
  <c r="L380"/>
  <c r="L379" s="1"/>
  <c r="K380"/>
  <c r="K379" s="1"/>
  <c r="J380"/>
  <c r="J379" s="1"/>
  <c r="I380"/>
  <c r="H377"/>
  <c r="L376"/>
  <c r="L375" s="1"/>
  <c r="K376"/>
  <c r="K375" s="1"/>
  <c r="J376"/>
  <c r="J375" s="1"/>
  <c r="I376"/>
  <c r="H373"/>
  <c r="L372"/>
  <c r="K372"/>
  <c r="J372"/>
  <c r="I372"/>
  <c r="H369"/>
  <c r="H368"/>
  <c r="L367"/>
  <c r="L366" s="1"/>
  <c r="K367"/>
  <c r="J367"/>
  <c r="I367"/>
  <c r="I366" s="1"/>
  <c r="I365" s="1"/>
  <c r="H364"/>
  <c r="L363"/>
  <c r="K363"/>
  <c r="K362" s="1"/>
  <c r="J363"/>
  <c r="I363"/>
  <c r="I362" s="1"/>
  <c r="L360"/>
  <c r="K360"/>
  <c r="J360"/>
  <c r="H356"/>
  <c r="L355"/>
  <c r="L354" s="1"/>
  <c r="L353" s="1"/>
  <c r="K355"/>
  <c r="K354" s="1"/>
  <c r="K353" s="1"/>
  <c r="J355"/>
  <c r="J354" s="1"/>
  <c r="J353" s="1"/>
  <c r="I355"/>
  <c r="H352"/>
  <c r="L351"/>
  <c r="L350" s="1"/>
  <c r="K351"/>
  <c r="K350" s="1"/>
  <c r="J351"/>
  <c r="J350" s="1"/>
  <c r="I351"/>
  <c r="H348"/>
  <c r="L347"/>
  <c r="L346" s="1"/>
  <c r="J347"/>
  <c r="I347"/>
  <c r="I346" s="1"/>
  <c r="K346"/>
  <c r="K730" l="1"/>
  <c r="L730"/>
  <c r="K366"/>
  <c r="J270" i="43"/>
  <c r="H762" i="44"/>
  <c r="L761" s="1"/>
  <c r="K761" s="1"/>
  <c r="J761" s="1"/>
  <c r="I761" s="1"/>
  <c r="H761" s="1"/>
  <c r="J630"/>
  <c r="H800"/>
  <c r="L799" s="1"/>
  <c r="K799" s="1"/>
  <c r="L446"/>
  <c r="I718"/>
  <c r="H718" s="1"/>
  <c r="L1161"/>
  <c r="L385"/>
  <c r="H767"/>
  <c r="L766" s="1"/>
  <c r="K1334"/>
  <c r="I386"/>
  <c r="I384" s="1"/>
  <c r="H387"/>
  <c r="I742"/>
  <c r="I741" s="1"/>
  <c r="H411"/>
  <c r="J605"/>
  <c r="J384"/>
  <c r="J407"/>
  <c r="H785"/>
  <c r="L784" s="1"/>
  <c r="K784" s="1"/>
  <c r="J784" s="1"/>
  <c r="K499"/>
  <c r="J395"/>
  <c r="J391" s="1"/>
  <c r="K410"/>
  <c r="H410" s="1"/>
  <c r="I412"/>
  <c r="K466"/>
  <c r="H466" s="1"/>
  <c r="L465" s="1"/>
  <c r="K465" s="1"/>
  <c r="J465" s="1"/>
  <c r="I525"/>
  <c r="I524" s="1"/>
  <c r="J495"/>
  <c r="K531"/>
  <c r="J535"/>
  <c r="H721"/>
  <c r="H445"/>
  <c r="H456"/>
  <c r="H471"/>
  <c r="K470"/>
  <c r="H470" s="1"/>
  <c r="L469" s="1"/>
  <c r="K469" s="1"/>
  <c r="J469" s="1"/>
  <c r="H469" s="1"/>
  <c r="I513"/>
  <c r="H513" s="1"/>
  <c r="H514"/>
  <c r="H526"/>
  <c r="H532"/>
  <c r="K583"/>
  <c r="J583" s="1"/>
  <c r="L395"/>
  <c r="L391" s="1"/>
  <c r="H408"/>
  <c r="L407" s="1"/>
  <c r="L406" s="1"/>
  <c r="H421"/>
  <c r="L420" s="1"/>
  <c r="I425"/>
  <c r="H425" s="1"/>
  <c r="L424" s="1"/>
  <c r="K424" s="1"/>
  <c r="J424" s="1"/>
  <c r="H426"/>
  <c r="I440"/>
  <c r="H441"/>
  <c r="K444"/>
  <c r="H444" s="1"/>
  <c r="L443" s="1"/>
  <c r="K443" s="1"/>
  <c r="K442" s="1"/>
  <c r="H552"/>
  <c r="H606"/>
  <c r="K616"/>
  <c r="H616" s="1"/>
  <c r="L615" s="1"/>
  <c r="K615" s="1"/>
  <c r="J615" s="1"/>
  <c r="J531"/>
  <c r="H587"/>
  <c r="L586" s="1"/>
  <c r="K586" s="1"/>
  <c r="J586" s="1"/>
  <c r="H586" s="1"/>
  <c r="K395"/>
  <c r="K391" s="1"/>
  <c r="H463"/>
  <c r="I465"/>
  <c r="H477"/>
  <c r="L476" s="1"/>
  <c r="L475" s="1"/>
  <c r="H482"/>
  <c r="H500"/>
  <c r="H518"/>
  <c r="I531"/>
  <c r="H566"/>
  <c r="H572"/>
  <c r="H578"/>
  <c r="H596"/>
  <c r="L595" s="1"/>
  <c r="K595" s="1"/>
  <c r="J595" s="1"/>
  <c r="I595" s="1"/>
  <c r="H595" s="1"/>
  <c r="H613"/>
  <c r="H617"/>
  <c r="K630"/>
  <c r="H639"/>
  <c r="H392"/>
  <c r="H563"/>
  <c r="L562" s="1"/>
  <c r="H396"/>
  <c r="H414"/>
  <c r="L413" s="1"/>
  <c r="L412" s="1"/>
  <c r="H440"/>
  <c r="L439" s="1"/>
  <c r="K439" s="1"/>
  <c r="J439" s="1"/>
  <c r="H453"/>
  <c r="J462"/>
  <c r="K462"/>
  <c r="H499"/>
  <c r="L498" s="1"/>
  <c r="K498" s="1"/>
  <c r="J498" s="1"/>
  <c r="H498" s="1"/>
  <c r="H548"/>
  <c r="H590"/>
  <c r="L589" s="1"/>
  <c r="K589" s="1"/>
  <c r="J589" s="1"/>
  <c r="H589" s="1"/>
  <c r="H593"/>
  <c r="L592" s="1"/>
  <c r="K592" s="1"/>
  <c r="J592" s="1"/>
  <c r="I592" s="1"/>
  <c r="H592" s="1"/>
  <c r="H625"/>
  <c r="H657"/>
  <c r="K766"/>
  <c r="J766" s="1"/>
  <c r="I766" s="1"/>
  <c r="H766" s="1"/>
  <c r="H1346"/>
  <c r="H583"/>
  <c r="L582" s="1"/>
  <c r="J362"/>
  <c r="H398"/>
  <c r="H416"/>
  <c r="I476"/>
  <c r="H528"/>
  <c r="L527" s="1"/>
  <c r="K527" s="1"/>
  <c r="J527" s="1"/>
  <c r="H536"/>
  <c r="L535" s="1"/>
  <c r="H570"/>
  <c r="H576"/>
  <c r="H584"/>
  <c r="H601"/>
  <c r="L600" s="1"/>
  <c r="I605"/>
  <c r="H621"/>
  <c r="L630"/>
  <c r="H643"/>
  <c r="H653"/>
  <c r="J1161"/>
  <c r="J1122" s="1"/>
  <c r="H380"/>
  <c r="I379"/>
  <c r="H376"/>
  <c r="I375"/>
  <c r="H375" s="1"/>
  <c r="L374" s="1"/>
  <c r="K374" s="1"/>
  <c r="J374" s="1"/>
  <c r="I374" s="1"/>
  <c r="H374" s="1"/>
  <c r="K413"/>
  <c r="H351"/>
  <c r="I350"/>
  <c r="H350" s="1"/>
  <c r="L349" s="1"/>
  <c r="K349" s="1"/>
  <c r="J349" s="1"/>
  <c r="I349" s="1"/>
  <c r="H349" s="1"/>
  <c r="H355"/>
  <c r="I354"/>
  <c r="J443"/>
  <c r="H452"/>
  <c r="K476"/>
  <c r="I562"/>
  <c r="H624"/>
  <c r="L623" s="1"/>
  <c r="K623" s="1"/>
  <c r="J623" s="1"/>
  <c r="K446"/>
  <c r="K562"/>
  <c r="J366"/>
  <c r="H367"/>
  <c r="H557"/>
  <c r="L556" s="1"/>
  <c r="K556" s="1"/>
  <c r="J556" s="1"/>
  <c r="I556" s="1"/>
  <c r="H372"/>
  <c r="L371" s="1"/>
  <c r="K371" s="1"/>
  <c r="J371" s="1"/>
  <c r="I371"/>
  <c r="I459"/>
  <c r="H481"/>
  <c r="I791"/>
  <c r="H792"/>
  <c r="L791" s="1"/>
  <c r="I856"/>
  <c r="H857"/>
  <c r="L856" s="1"/>
  <c r="I717"/>
  <c r="J662"/>
  <c r="K661"/>
  <c r="H347"/>
  <c r="I360"/>
  <c r="H361"/>
  <c r="H363"/>
  <c r="L362" s="1"/>
  <c r="I395"/>
  <c r="I404"/>
  <c r="H405"/>
  <c r="H433"/>
  <c r="K436"/>
  <c r="H436" s="1"/>
  <c r="L435" s="1"/>
  <c r="K435" s="1"/>
  <c r="J435" s="1"/>
  <c r="H435" s="1"/>
  <c r="L434" s="1"/>
  <c r="K434" s="1"/>
  <c r="J434" s="1"/>
  <c r="H434" s="1"/>
  <c r="H467"/>
  <c r="I486"/>
  <c r="H488"/>
  <c r="K494"/>
  <c r="H496"/>
  <c r="L495" s="1"/>
  <c r="I535"/>
  <c r="I575"/>
  <c r="J600"/>
  <c r="I600" s="1"/>
  <c r="H607"/>
  <c r="I609"/>
  <c r="H610"/>
  <c r="I612"/>
  <c r="H612" s="1"/>
  <c r="L611" s="1"/>
  <c r="I632"/>
  <c r="H633"/>
  <c r="I635"/>
  <c r="H636"/>
  <c r="I638"/>
  <c r="I642"/>
  <c r="H642" s="1"/>
  <c r="L641" s="1"/>
  <c r="K641" s="1"/>
  <c r="I649"/>
  <c r="H650"/>
  <c r="I652"/>
  <c r="I656"/>
  <c r="H1075"/>
  <c r="L1074" s="1"/>
  <c r="L1047" s="1"/>
  <c r="K1047" s="1"/>
  <c r="K986" s="1"/>
  <c r="J986" s="1"/>
  <c r="I1074"/>
  <c r="K749"/>
  <c r="H780"/>
  <c r="L779" s="1"/>
  <c r="K779" s="1"/>
  <c r="J779" s="1"/>
  <c r="I779"/>
  <c r="I407"/>
  <c r="H558"/>
  <c r="H564"/>
  <c r="I623"/>
  <c r="H1097"/>
  <c r="K771"/>
  <c r="J771" s="1"/>
  <c r="L770"/>
  <c r="H711"/>
  <c r="L710" s="1"/>
  <c r="K710" s="1"/>
  <c r="J710" s="1"/>
  <c r="I710"/>
  <c r="H676"/>
  <c r="I675"/>
  <c r="I1334"/>
  <c r="H1335"/>
  <c r="L1334" s="1"/>
  <c r="H1345"/>
  <c r="J814"/>
  <c r="K812"/>
  <c r="K811" s="1"/>
  <c r="J420"/>
  <c r="K384"/>
  <c r="H393"/>
  <c r="I439"/>
  <c r="I527"/>
  <c r="J346"/>
  <c r="H346" s="1"/>
  <c r="L345" s="1"/>
  <c r="K345" s="1"/>
  <c r="J345" s="1"/>
  <c r="I431"/>
  <c r="H432"/>
  <c r="H437"/>
  <c r="I492"/>
  <c r="H493"/>
  <c r="I517"/>
  <c r="H517" s="1"/>
  <c r="L516" s="1"/>
  <c r="K516" s="1"/>
  <c r="J516" s="1"/>
  <c r="I516" s="1"/>
  <c r="H516" s="1"/>
  <c r="L515" s="1"/>
  <c r="K515" s="1"/>
  <c r="J515" s="1"/>
  <c r="I515" s="1"/>
  <c r="H515" s="1"/>
  <c r="I547"/>
  <c r="H547" s="1"/>
  <c r="L546" s="1"/>
  <c r="K546" s="1"/>
  <c r="J546" s="1"/>
  <c r="I546" s="1"/>
  <c r="H546" s="1"/>
  <c r="I551"/>
  <c r="H551" s="1"/>
  <c r="L550" s="1"/>
  <c r="K550" s="1"/>
  <c r="J550" s="1"/>
  <c r="I550" s="1"/>
  <c r="H550" s="1"/>
  <c r="I569"/>
  <c r="H569" s="1"/>
  <c r="L568" s="1"/>
  <c r="K568" s="1"/>
  <c r="J568" s="1"/>
  <c r="I568" s="1"/>
  <c r="H568" s="1"/>
  <c r="I615"/>
  <c r="I620"/>
  <c r="H695"/>
  <c r="L694" s="1"/>
  <c r="K694" s="1"/>
  <c r="J694" s="1"/>
  <c r="I694"/>
  <c r="K1161"/>
  <c r="H784"/>
  <c r="I819"/>
  <c r="H820"/>
  <c r="L819" s="1"/>
  <c r="H968"/>
  <c r="L967" s="1"/>
  <c r="I967"/>
  <c r="J799"/>
  <c r="I799" s="1"/>
  <c r="I731"/>
  <c r="I730" s="1"/>
  <c r="J690"/>
  <c r="K689"/>
  <c r="I345"/>
  <c r="H344"/>
  <c r="H343"/>
  <c r="L342"/>
  <c r="J342"/>
  <c r="J341" s="1"/>
  <c r="I342"/>
  <c r="I341" s="1"/>
  <c r="I340" s="1"/>
  <c r="K341"/>
  <c r="H339"/>
  <c r="I338"/>
  <c r="H338" s="1"/>
  <c r="L337"/>
  <c r="K337"/>
  <c r="J337"/>
  <c r="L332"/>
  <c r="K332"/>
  <c r="J332"/>
  <c r="I332"/>
  <c r="H330"/>
  <c r="L329"/>
  <c r="K329"/>
  <c r="J329"/>
  <c r="I329"/>
  <c r="K323"/>
  <c r="K322" s="1"/>
  <c r="J323"/>
  <c r="I323"/>
  <c r="I322" s="1"/>
  <c r="I321" s="1"/>
  <c r="L320"/>
  <c r="K320"/>
  <c r="K319" s="1"/>
  <c r="J320"/>
  <c r="I319"/>
  <c r="I318" s="1"/>
  <c r="I317" s="1"/>
  <c r="L313"/>
  <c r="K313"/>
  <c r="I313"/>
  <c r="H312"/>
  <c r="H311"/>
  <c r="L310"/>
  <c r="L309" s="1"/>
  <c r="K310"/>
  <c r="K309" s="1"/>
  <c r="J310"/>
  <c r="J309" s="1"/>
  <c r="I310"/>
  <c r="I309" s="1"/>
  <c r="K582" l="1"/>
  <c r="H366"/>
  <c r="L365" s="1"/>
  <c r="K365" s="1"/>
  <c r="J365" s="1"/>
  <c r="H365" s="1"/>
  <c r="H600"/>
  <c r="L599" s="1"/>
  <c r="K599" s="1"/>
  <c r="J599" s="1"/>
  <c r="I599" s="1"/>
  <c r="I598" s="1"/>
  <c r="H605"/>
  <c r="I385"/>
  <c r="H385" s="1"/>
  <c r="L748"/>
  <c r="L747" s="1"/>
  <c r="H799"/>
  <c r="H623"/>
  <c r="H386"/>
  <c r="H525"/>
  <c r="L524" s="1"/>
  <c r="K524" s="1"/>
  <c r="J524" s="1"/>
  <c r="H524" s="1"/>
  <c r="I424"/>
  <c r="I423" s="1"/>
  <c r="H384"/>
  <c r="L383" s="1"/>
  <c r="K383" s="1"/>
  <c r="J383" s="1"/>
  <c r="L1122"/>
  <c r="H1161"/>
  <c r="H527"/>
  <c r="K406"/>
  <c r="J406" s="1"/>
  <c r="I406" s="1"/>
  <c r="H406" s="1"/>
  <c r="H742"/>
  <c r="L741" s="1"/>
  <c r="K741" s="1"/>
  <c r="J741" s="1"/>
  <c r="H741" s="1"/>
  <c r="L740" s="1"/>
  <c r="K740" s="1"/>
  <c r="J740" s="1"/>
  <c r="I512"/>
  <c r="H512" s="1"/>
  <c r="L511" s="1"/>
  <c r="K511" s="1"/>
  <c r="J511" s="1"/>
  <c r="I511" s="1"/>
  <c r="H511" s="1"/>
  <c r="L510" s="1"/>
  <c r="K510" s="1"/>
  <c r="J510" s="1"/>
  <c r="I510" s="1"/>
  <c r="H510" s="1"/>
  <c r="H465"/>
  <c r="H407"/>
  <c r="J459"/>
  <c r="J458" s="1"/>
  <c r="K770"/>
  <c r="L459"/>
  <c r="H967"/>
  <c r="H495"/>
  <c r="L494" s="1"/>
  <c r="J494"/>
  <c r="I494" s="1"/>
  <c r="H462"/>
  <c r="L461" s="1"/>
  <c r="K461" s="1"/>
  <c r="J461" s="1"/>
  <c r="H461" s="1"/>
  <c r="J322"/>
  <c r="H342"/>
  <c r="H420"/>
  <c r="L419" s="1"/>
  <c r="K419" s="1"/>
  <c r="J419" s="1"/>
  <c r="H419" s="1"/>
  <c r="L418" s="1"/>
  <c r="K418" s="1"/>
  <c r="J418" s="1"/>
  <c r="H418" s="1"/>
  <c r="H362"/>
  <c r="H531"/>
  <c r="L530" s="1"/>
  <c r="K530" s="1"/>
  <c r="J313"/>
  <c r="H313" s="1"/>
  <c r="H395"/>
  <c r="H1334"/>
  <c r="J319"/>
  <c r="H314"/>
  <c r="H329"/>
  <c r="L328" s="1"/>
  <c r="K328" s="1"/>
  <c r="J328" s="1"/>
  <c r="H310"/>
  <c r="K1122"/>
  <c r="I641"/>
  <c r="H641" s="1"/>
  <c r="I337"/>
  <c r="H337" s="1"/>
  <c r="L336" s="1"/>
  <c r="K336" s="1"/>
  <c r="J336" s="1"/>
  <c r="I530"/>
  <c r="H779"/>
  <c r="L986"/>
  <c r="L308"/>
  <c r="H332"/>
  <c r="H615"/>
  <c r="L581"/>
  <c r="H309"/>
  <c r="H731"/>
  <c r="H694"/>
  <c r="H620"/>
  <c r="L619" s="1"/>
  <c r="K619" s="1"/>
  <c r="J619" s="1"/>
  <c r="I619"/>
  <c r="I709"/>
  <c r="H710"/>
  <c r="L709" s="1"/>
  <c r="K709" s="1"/>
  <c r="J709" s="1"/>
  <c r="K856"/>
  <c r="L855"/>
  <c r="K791"/>
  <c r="L790"/>
  <c r="I458"/>
  <c r="I443"/>
  <c r="J442"/>
  <c r="I328"/>
  <c r="H345"/>
  <c r="J689"/>
  <c r="H689" s="1"/>
  <c r="H690"/>
  <c r="H439"/>
  <c r="L438" s="1"/>
  <c r="K438" s="1"/>
  <c r="J438" s="1"/>
  <c r="I438"/>
  <c r="I771"/>
  <c r="J770"/>
  <c r="I1122"/>
  <c r="I655"/>
  <c r="H656"/>
  <c r="L655" s="1"/>
  <c r="K655" s="1"/>
  <c r="J655" s="1"/>
  <c r="I608"/>
  <c r="H609"/>
  <c r="L608" s="1"/>
  <c r="K608" s="1"/>
  <c r="J608" s="1"/>
  <c r="I574"/>
  <c r="I561" s="1"/>
  <c r="H575"/>
  <c r="L574" s="1"/>
  <c r="K574" s="1"/>
  <c r="J574" s="1"/>
  <c r="J561" s="1"/>
  <c r="J560" s="1"/>
  <c r="I383"/>
  <c r="I523"/>
  <c r="J413"/>
  <c r="K412"/>
  <c r="L341"/>
  <c r="H341" s="1"/>
  <c r="L340" s="1"/>
  <c r="K340" s="1"/>
  <c r="J340" s="1"/>
  <c r="H340" s="1"/>
  <c r="I651"/>
  <c r="H652"/>
  <c r="L651" s="1"/>
  <c r="K651" s="1"/>
  <c r="J651" s="1"/>
  <c r="I637"/>
  <c r="H638"/>
  <c r="L637" s="1"/>
  <c r="K637" s="1"/>
  <c r="J637" s="1"/>
  <c r="J629" s="1"/>
  <c r="H632"/>
  <c r="I631"/>
  <c r="I534"/>
  <c r="H535"/>
  <c r="L534" s="1"/>
  <c r="K534" s="1"/>
  <c r="J534" s="1"/>
  <c r="I485"/>
  <c r="H486"/>
  <c r="I403"/>
  <c r="H404"/>
  <c r="L403" s="1"/>
  <c r="K403" s="1"/>
  <c r="J403" s="1"/>
  <c r="I740"/>
  <c r="I739" s="1"/>
  <c r="H371"/>
  <c r="L370" s="1"/>
  <c r="K370" s="1"/>
  <c r="J370" s="1"/>
  <c r="I370"/>
  <c r="H562"/>
  <c r="J582"/>
  <c r="K581"/>
  <c r="H379"/>
  <c r="L378" s="1"/>
  <c r="K378" s="1"/>
  <c r="J378" s="1"/>
  <c r="I378"/>
  <c r="H819"/>
  <c r="H492"/>
  <c r="I491"/>
  <c r="H1074"/>
  <c r="I1047"/>
  <c r="K611"/>
  <c r="J661"/>
  <c r="I661" s="1"/>
  <c r="H661" s="1"/>
  <c r="L660" s="1"/>
  <c r="H662"/>
  <c r="J446"/>
  <c r="H320"/>
  <c r="L319" s="1"/>
  <c r="H431"/>
  <c r="I430"/>
  <c r="I814"/>
  <c r="H814" s="1"/>
  <c r="J812"/>
  <c r="H675"/>
  <c r="L674" s="1"/>
  <c r="K674" s="1"/>
  <c r="I674"/>
  <c r="J749"/>
  <c r="K748"/>
  <c r="H649"/>
  <c r="I648"/>
  <c r="H635"/>
  <c r="I634"/>
  <c r="H634" s="1"/>
  <c r="H599"/>
  <c r="L598" s="1"/>
  <c r="K598" s="1"/>
  <c r="J598" s="1"/>
  <c r="I391"/>
  <c r="I359"/>
  <c r="H360"/>
  <c r="L359" s="1"/>
  <c r="H717"/>
  <c r="L716" s="1"/>
  <c r="K716" s="1"/>
  <c r="J716" s="1"/>
  <c r="I716"/>
  <c r="I555"/>
  <c r="H556"/>
  <c r="L555" s="1"/>
  <c r="K555" s="1"/>
  <c r="J555" s="1"/>
  <c r="J476"/>
  <c r="K475"/>
  <c r="I353"/>
  <c r="H353" s="1"/>
  <c r="H354"/>
  <c r="K321"/>
  <c r="K308"/>
  <c r="H303"/>
  <c r="H302"/>
  <c r="L301"/>
  <c r="K301"/>
  <c r="J301"/>
  <c r="J300" s="1"/>
  <c r="J299" s="1"/>
  <c r="I300"/>
  <c r="L300"/>
  <c r="K299"/>
  <c r="H297"/>
  <c r="L296"/>
  <c r="L295" s="1"/>
  <c r="K296"/>
  <c r="J296"/>
  <c r="J295" s="1"/>
  <c r="I295"/>
  <c r="I294" s="1"/>
  <c r="K294"/>
  <c r="H293"/>
  <c r="L292"/>
  <c r="K212" i="43" s="1"/>
  <c r="K292" i="44"/>
  <c r="J292"/>
  <c r="I292"/>
  <c r="H290"/>
  <c r="L289"/>
  <c r="L288" s="1"/>
  <c r="K289"/>
  <c r="K288" s="1"/>
  <c r="J289"/>
  <c r="I289"/>
  <c r="I288" s="1"/>
  <c r="H286"/>
  <c r="J284"/>
  <c r="L284"/>
  <c r="I284"/>
  <c r="H278"/>
  <c r="L277"/>
  <c r="L276" s="1"/>
  <c r="K277"/>
  <c r="K276" s="1"/>
  <c r="J277"/>
  <c r="I277"/>
  <c r="I276" s="1"/>
  <c r="I275" s="1"/>
  <c r="I274" s="1"/>
  <c r="H273"/>
  <c r="L272"/>
  <c r="K272"/>
  <c r="J272"/>
  <c r="I272"/>
  <c r="H267"/>
  <c r="L266"/>
  <c r="K266"/>
  <c r="J266"/>
  <c r="I266"/>
  <c r="H265"/>
  <c r="L264"/>
  <c r="K264"/>
  <c r="J264"/>
  <c r="I264"/>
  <c r="H257"/>
  <c r="L256"/>
  <c r="K256"/>
  <c r="J256"/>
  <c r="I256"/>
  <c r="H255"/>
  <c r="L254"/>
  <c r="K254"/>
  <c r="J254"/>
  <c r="I254"/>
  <c r="H250"/>
  <c r="L249"/>
  <c r="L248" s="1"/>
  <c r="K249"/>
  <c r="K248" s="1"/>
  <c r="J249"/>
  <c r="J248" s="1"/>
  <c r="I249"/>
  <c r="H247"/>
  <c r="L246"/>
  <c r="K246"/>
  <c r="J246"/>
  <c r="I246"/>
  <c r="H243"/>
  <c r="L242"/>
  <c r="L241" s="1"/>
  <c r="K242"/>
  <c r="K241" s="1"/>
  <c r="J242"/>
  <c r="J241" s="1"/>
  <c r="I242"/>
  <c r="H239"/>
  <c r="L238"/>
  <c r="L237" s="1"/>
  <c r="K238"/>
  <c r="K237" s="1"/>
  <c r="J238"/>
  <c r="J237" s="1"/>
  <c r="I238"/>
  <c r="I237" s="1"/>
  <c r="H235"/>
  <c r="L234"/>
  <c r="L233" s="1"/>
  <c r="K234"/>
  <c r="K233" s="1"/>
  <c r="J234"/>
  <c r="J233" s="1"/>
  <c r="I234"/>
  <c r="I233" s="1"/>
  <c r="H231"/>
  <c r="L230"/>
  <c r="L229" s="1"/>
  <c r="K230"/>
  <c r="K229" s="1"/>
  <c r="J230"/>
  <c r="J229" s="1"/>
  <c r="I230"/>
  <c r="H224"/>
  <c r="L223"/>
  <c r="L222" s="1"/>
  <c r="K223"/>
  <c r="K222" s="1"/>
  <c r="J223"/>
  <c r="J222" s="1"/>
  <c r="I223"/>
  <c r="H220"/>
  <c r="H219"/>
  <c r="L218"/>
  <c r="L217" s="1"/>
  <c r="K218"/>
  <c r="J218"/>
  <c r="J217" s="1"/>
  <c r="I218"/>
  <c r="I217" s="1"/>
  <c r="H215"/>
  <c r="L214"/>
  <c r="L213" s="1"/>
  <c r="K214"/>
  <c r="K213" s="1"/>
  <c r="J214"/>
  <c r="J213" s="1"/>
  <c r="I214"/>
  <c r="I213" s="1"/>
  <c r="H211"/>
  <c r="H210"/>
  <c r="L209"/>
  <c r="L208" s="1"/>
  <c r="K209"/>
  <c r="K208" s="1"/>
  <c r="J209"/>
  <c r="J208" s="1"/>
  <c r="I208"/>
  <c r="H202"/>
  <c r="L201"/>
  <c r="L200" s="1"/>
  <c r="K201"/>
  <c r="K200" s="1"/>
  <c r="I201"/>
  <c r="H198"/>
  <c r="H197"/>
  <c r="L195"/>
  <c r="J195"/>
  <c r="K195"/>
  <c r="H192"/>
  <c r="L189"/>
  <c r="K189"/>
  <c r="L182"/>
  <c r="L181" s="1"/>
  <c r="K182"/>
  <c r="K181" s="1"/>
  <c r="J182"/>
  <c r="J181" s="1"/>
  <c r="L177"/>
  <c r="L176" s="1"/>
  <c r="K177"/>
  <c r="K176" s="1"/>
  <c r="J177"/>
  <c r="J176" s="1"/>
  <c r="H169"/>
  <c r="L168"/>
  <c r="L167" s="1"/>
  <c r="K168"/>
  <c r="K167" s="1"/>
  <c r="J168"/>
  <c r="J167" s="1"/>
  <c r="I168"/>
  <c r="I167" s="1"/>
  <c r="I166" s="1"/>
  <c r="I165" s="1"/>
  <c r="H157"/>
  <c r="H156"/>
  <c r="L155"/>
  <c r="L154" s="1"/>
  <c r="K155"/>
  <c r="K154" s="1"/>
  <c r="J155"/>
  <c r="J154" s="1"/>
  <c r="I155"/>
  <c r="I154" s="1"/>
  <c r="H152"/>
  <c r="H151"/>
  <c r="K149"/>
  <c r="J149"/>
  <c r="I149"/>
  <c r="H147"/>
  <c r="H146"/>
  <c r="L145"/>
  <c r="L144" s="1"/>
  <c r="K145"/>
  <c r="K144" s="1"/>
  <c r="J145"/>
  <c r="J144" s="1"/>
  <c r="I145"/>
  <c r="I144" s="1"/>
  <c r="H142"/>
  <c r="H141"/>
  <c r="L139"/>
  <c r="K139"/>
  <c r="J139"/>
  <c r="H134"/>
  <c r="L133"/>
  <c r="L132" s="1"/>
  <c r="L131" s="1"/>
  <c r="K133"/>
  <c r="K132" s="1"/>
  <c r="K130" s="1"/>
  <c r="J133"/>
  <c r="J132" s="1"/>
  <c r="J131" s="1"/>
  <c r="I133"/>
  <c r="I132" s="1"/>
  <c r="I131" s="1"/>
  <c r="H127"/>
  <c r="L126"/>
  <c r="L125" s="1"/>
  <c r="K126"/>
  <c r="K125" s="1"/>
  <c r="J126"/>
  <c r="J125" s="1"/>
  <c r="I126"/>
  <c r="H120"/>
  <c r="H119"/>
  <c r="L118"/>
  <c r="L117" s="1"/>
  <c r="K118"/>
  <c r="J118"/>
  <c r="J117" s="1"/>
  <c r="I118"/>
  <c r="I117" s="1"/>
  <c r="I116" s="1"/>
  <c r="H115"/>
  <c r="H113"/>
  <c r="L112"/>
  <c r="L111" s="1"/>
  <c r="K112"/>
  <c r="K111" s="1"/>
  <c r="J112"/>
  <c r="J111" s="1"/>
  <c r="H109"/>
  <c r="L108"/>
  <c r="L107" s="1"/>
  <c r="K108"/>
  <c r="K107" s="1"/>
  <c r="J108"/>
  <c r="J107" s="1"/>
  <c r="H105"/>
  <c r="H104"/>
  <c r="L103"/>
  <c r="L102" s="1"/>
  <c r="K103"/>
  <c r="K102" s="1"/>
  <c r="J103"/>
  <c r="J102" s="1"/>
  <c r="H96"/>
  <c r="L95"/>
  <c r="L94" s="1"/>
  <c r="K95"/>
  <c r="K94" s="1"/>
  <c r="J95"/>
  <c r="J94" s="1"/>
  <c r="H92"/>
  <c r="H91"/>
  <c r="L90"/>
  <c r="L89" s="1"/>
  <c r="K90"/>
  <c r="K89" s="1"/>
  <c r="J90"/>
  <c r="J89" s="1"/>
  <c r="H86"/>
  <c r="H85"/>
  <c r="L84"/>
  <c r="L83" s="1"/>
  <c r="K84"/>
  <c r="J84"/>
  <c r="J83" s="1"/>
  <c r="I83"/>
  <c r="K747" l="1"/>
  <c r="K523"/>
  <c r="K522" s="1"/>
  <c r="J523"/>
  <c r="L523"/>
  <c r="L522" s="1"/>
  <c r="K291"/>
  <c r="J212" i="43"/>
  <c r="I291" i="44"/>
  <c r="H212" i="43"/>
  <c r="J291" i="44"/>
  <c r="J283" s="1"/>
  <c r="I212" i="43"/>
  <c r="J674" i="44"/>
  <c r="J308"/>
  <c r="I308" s="1"/>
  <c r="I307" s="1"/>
  <c r="I522"/>
  <c r="H424"/>
  <c r="L423" s="1"/>
  <c r="K423" s="1"/>
  <c r="J423" s="1"/>
  <c r="H423" s="1"/>
  <c r="J530"/>
  <c r="J522" s="1"/>
  <c r="I182"/>
  <c r="I181" s="1"/>
  <c r="I180" s="1"/>
  <c r="I179" s="1"/>
  <c r="H183"/>
  <c r="H619"/>
  <c r="H494"/>
  <c r="H459"/>
  <c r="L458" s="1"/>
  <c r="H458" s="1"/>
  <c r="L457" s="1"/>
  <c r="K457" s="1"/>
  <c r="J457" s="1"/>
  <c r="I263"/>
  <c r="I259" s="1"/>
  <c r="J148"/>
  <c r="J190"/>
  <c r="J189" s="1"/>
  <c r="J321"/>
  <c r="H277"/>
  <c r="I148"/>
  <c r="J138"/>
  <c r="H237"/>
  <c r="L236" s="1"/>
  <c r="K236" s="1"/>
  <c r="J236" s="1"/>
  <c r="K253"/>
  <c r="K252" s="1"/>
  <c r="H264"/>
  <c r="H263" s="1"/>
  <c r="K83"/>
  <c r="H83" s="1"/>
  <c r="L82" s="1"/>
  <c r="K82" s="1"/>
  <c r="J82" s="1"/>
  <c r="J88"/>
  <c r="H234"/>
  <c r="H1122"/>
  <c r="H319"/>
  <c r="L318" s="1"/>
  <c r="K318" s="1"/>
  <c r="J318" s="1"/>
  <c r="H318" s="1"/>
  <c r="L317" s="1"/>
  <c r="K317" s="1"/>
  <c r="K316" s="1"/>
  <c r="H97"/>
  <c r="H103"/>
  <c r="I112"/>
  <c r="I111" s="1"/>
  <c r="H111" s="1"/>
  <c r="H114"/>
  <c r="H126"/>
  <c r="H140"/>
  <c r="H223"/>
  <c r="H292"/>
  <c r="H709"/>
  <c r="H150"/>
  <c r="H168"/>
  <c r="H209"/>
  <c r="H242"/>
  <c r="J263"/>
  <c r="J259" s="1"/>
  <c r="H296"/>
  <c r="L88"/>
  <c r="I95"/>
  <c r="H95" s="1"/>
  <c r="L101"/>
  <c r="H110"/>
  <c r="H118"/>
  <c r="I125"/>
  <c r="I124" s="1"/>
  <c r="I123" s="1"/>
  <c r="I139"/>
  <c r="I138" s="1"/>
  <c r="H155"/>
  <c r="J201"/>
  <c r="J200" s="1"/>
  <c r="J194" s="1"/>
  <c r="H203"/>
  <c r="L263"/>
  <c r="L259" s="1"/>
  <c r="K88"/>
  <c r="H133"/>
  <c r="H145"/>
  <c r="K148"/>
  <c r="H154"/>
  <c r="H214"/>
  <c r="H238"/>
  <c r="H246"/>
  <c r="L245" s="1"/>
  <c r="K245" s="1"/>
  <c r="J245" s="1"/>
  <c r="I245" s="1"/>
  <c r="H245" s="1"/>
  <c r="L244" s="1"/>
  <c r="K244" s="1"/>
  <c r="J244" s="1"/>
  <c r="H249"/>
  <c r="K263"/>
  <c r="K259" s="1"/>
  <c r="H272"/>
  <c r="L271" s="1"/>
  <c r="K271" s="1"/>
  <c r="J271" s="1"/>
  <c r="H285"/>
  <c r="H289"/>
  <c r="I299"/>
  <c r="I812"/>
  <c r="H812" s="1"/>
  <c r="L811" s="1"/>
  <c r="H740"/>
  <c r="L739" s="1"/>
  <c r="K739" s="1"/>
  <c r="H84"/>
  <c r="J101"/>
  <c r="H196"/>
  <c r="I241"/>
  <c r="H241" s="1"/>
  <c r="L240" s="1"/>
  <c r="K240" s="1"/>
  <c r="J240" s="1"/>
  <c r="I240" s="1"/>
  <c r="H240" s="1"/>
  <c r="H254"/>
  <c r="L253"/>
  <c r="L252" s="1"/>
  <c r="H295"/>
  <c r="L294" s="1"/>
  <c r="H301"/>
  <c r="H534"/>
  <c r="H651"/>
  <c r="H608"/>
  <c r="I336"/>
  <c r="H336" s="1"/>
  <c r="L335" s="1"/>
  <c r="H284"/>
  <c r="H90"/>
  <c r="K101"/>
  <c r="J130"/>
  <c r="I130" s="1"/>
  <c r="L207"/>
  <c r="H218"/>
  <c r="H230"/>
  <c r="J253"/>
  <c r="J252" s="1"/>
  <c r="H266"/>
  <c r="J294"/>
  <c r="H300"/>
  <c r="L299" s="1"/>
  <c r="L604"/>
  <c r="I560"/>
  <c r="H233"/>
  <c r="H132"/>
  <c r="K138"/>
  <c r="H144"/>
  <c r="H213"/>
  <c r="J207"/>
  <c r="K131"/>
  <c r="H131" s="1"/>
  <c r="L130" s="1"/>
  <c r="H208"/>
  <c r="I89"/>
  <c r="I108"/>
  <c r="K117"/>
  <c r="H117" s="1"/>
  <c r="L116" s="1"/>
  <c r="K116" s="1"/>
  <c r="J116" s="1"/>
  <c r="H116" s="1"/>
  <c r="L149"/>
  <c r="H149" s="1"/>
  <c r="L148" s="1"/>
  <c r="H167"/>
  <c r="L166" s="1"/>
  <c r="H191"/>
  <c r="I195"/>
  <c r="I200"/>
  <c r="I207"/>
  <c r="K217"/>
  <c r="K207" s="1"/>
  <c r="I236"/>
  <c r="I248"/>
  <c r="I253"/>
  <c r="I252" s="1"/>
  <c r="I271"/>
  <c r="J276"/>
  <c r="H276" s="1"/>
  <c r="L275" s="1"/>
  <c r="K275" s="1"/>
  <c r="J275" s="1"/>
  <c r="H275" s="1"/>
  <c r="L274" s="1"/>
  <c r="K274" s="1"/>
  <c r="J274" s="1"/>
  <c r="H274" s="1"/>
  <c r="J288"/>
  <c r="H288" s="1"/>
  <c r="I306"/>
  <c r="L561"/>
  <c r="I749"/>
  <c r="J748"/>
  <c r="J747" s="1"/>
  <c r="I429"/>
  <c r="H430"/>
  <c r="L429" s="1"/>
  <c r="H1047"/>
  <c r="I986"/>
  <c r="H986" s="1"/>
  <c r="J811"/>
  <c r="H631"/>
  <c r="I630"/>
  <c r="H383"/>
  <c r="L382" s="1"/>
  <c r="K382" s="1"/>
  <c r="J382" s="1"/>
  <c r="I382"/>
  <c r="I457"/>
  <c r="J856"/>
  <c r="K855"/>
  <c r="L693"/>
  <c r="K693" s="1"/>
  <c r="J693" s="1"/>
  <c r="I229"/>
  <c r="I283"/>
  <c r="L291"/>
  <c r="L283" s="1"/>
  <c r="K359"/>
  <c r="L358"/>
  <c r="L357" s="1"/>
  <c r="H598"/>
  <c r="H648"/>
  <c r="L647" s="1"/>
  <c r="I647"/>
  <c r="K660"/>
  <c r="H370"/>
  <c r="K561"/>
  <c r="H438"/>
  <c r="I442"/>
  <c r="H443"/>
  <c r="L442" s="1"/>
  <c r="I693"/>
  <c r="H256"/>
  <c r="J739"/>
  <c r="H555"/>
  <c r="L554" s="1"/>
  <c r="K554" s="1"/>
  <c r="J554" s="1"/>
  <c r="I554"/>
  <c r="I358"/>
  <c r="I582"/>
  <c r="H582" s="1"/>
  <c r="J581"/>
  <c r="J412"/>
  <c r="H412" s="1"/>
  <c r="H413"/>
  <c r="I770"/>
  <c r="H770" s="1"/>
  <c r="H771"/>
  <c r="J791"/>
  <c r="K790"/>
  <c r="I82"/>
  <c r="I102"/>
  <c r="I177"/>
  <c r="H178"/>
  <c r="I189"/>
  <c r="H216"/>
  <c r="I222"/>
  <c r="J475"/>
  <c r="H476"/>
  <c r="I715"/>
  <c r="H716"/>
  <c r="L715" s="1"/>
  <c r="K715" s="1"/>
  <c r="J715" s="1"/>
  <c r="I390"/>
  <c r="H391"/>
  <c r="L390" s="1"/>
  <c r="K390" s="1"/>
  <c r="J390" s="1"/>
  <c r="H674"/>
  <c r="L673" s="1"/>
  <c r="K673" s="1"/>
  <c r="J673" s="1"/>
  <c r="I673"/>
  <c r="I446"/>
  <c r="H446" s="1"/>
  <c r="J611"/>
  <c r="I490"/>
  <c r="H491"/>
  <c r="L490" s="1"/>
  <c r="L474" s="1"/>
  <c r="H378"/>
  <c r="H403"/>
  <c r="L402" s="1"/>
  <c r="H485"/>
  <c r="I475"/>
  <c r="H637"/>
  <c r="H523"/>
  <c r="H574"/>
  <c r="H655"/>
  <c r="H328"/>
  <c r="L327" s="1"/>
  <c r="K327" s="1"/>
  <c r="J327" s="1"/>
  <c r="I327"/>
  <c r="H730"/>
  <c r="L729" s="1"/>
  <c r="I729"/>
  <c r="I75"/>
  <c r="I74" s="1"/>
  <c r="L75"/>
  <c r="K75"/>
  <c r="J75"/>
  <c r="K283" l="1"/>
  <c r="I94"/>
  <c r="H94" s="1"/>
  <c r="H294"/>
  <c r="K166"/>
  <c r="L165"/>
  <c r="H530"/>
  <c r="H308"/>
  <c r="L307" s="1"/>
  <c r="K307" s="1"/>
  <c r="J307" s="1"/>
  <c r="H307" s="1"/>
  <c r="L306" s="1"/>
  <c r="K306" s="1"/>
  <c r="J306" s="1"/>
  <c r="I71"/>
  <c r="H72"/>
  <c r="H299"/>
  <c r="I258"/>
  <c r="I474"/>
  <c r="J137"/>
  <c r="H112"/>
  <c r="H181"/>
  <c r="L180" s="1"/>
  <c r="K180" s="1"/>
  <c r="J180" s="1"/>
  <c r="H180" s="1"/>
  <c r="L179" s="1"/>
  <c r="K179" s="1"/>
  <c r="J179" s="1"/>
  <c r="H179" s="1"/>
  <c r="H561"/>
  <c r="L560" s="1"/>
  <c r="K560" s="1"/>
  <c r="K521" s="1"/>
  <c r="H182"/>
  <c r="K137"/>
  <c r="H139"/>
  <c r="L138" s="1"/>
  <c r="L137" s="1"/>
  <c r="H200"/>
  <c r="H248"/>
  <c r="H125"/>
  <c r="L124" s="1"/>
  <c r="K124" s="1"/>
  <c r="J124" s="1"/>
  <c r="H124" s="1"/>
  <c r="L123" s="1"/>
  <c r="K123" s="1"/>
  <c r="J123" s="1"/>
  <c r="H123" s="1"/>
  <c r="L122" s="1"/>
  <c r="K122" s="1"/>
  <c r="J122" s="1"/>
  <c r="I137"/>
  <c r="I136" s="1"/>
  <c r="L232"/>
  <c r="K232" s="1"/>
  <c r="J232" s="1"/>
  <c r="I232" s="1"/>
  <c r="H232" s="1"/>
  <c r="I811"/>
  <c r="H811" s="1"/>
  <c r="L810" s="1"/>
  <c r="K810" s="1"/>
  <c r="J810" s="1"/>
  <c r="I335"/>
  <c r="H236"/>
  <c r="H148"/>
  <c r="J317"/>
  <c r="H317" s="1"/>
  <c r="H201"/>
  <c r="H693"/>
  <c r="H190"/>
  <c r="H442"/>
  <c r="I581"/>
  <c r="H581" s="1"/>
  <c r="H739"/>
  <c r="H253"/>
  <c r="H252" s="1"/>
  <c r="L251" s="1"/>
  <c r="K251" s="1"/>
  <c r="J251" s="1"/>
  <c r="I251" s="1"/>
  <c r="H251" s="1"/>
  <c r="K604"/>
  <c r="L603"/>
  <c r="H475"/>
  <c r="H75"/>
  <c r="L74" s="1"/>
  <c r="H673"/>
  <c r="H554"/>
  <c r="H382"/>
  <c r="H130"/>
  <c r="L129" s="1"/>
  <c r="K129" s="1"/>
  <c r="J129" s="1"/>
  <c r="I129" s="1"/>
  <c r="H129" s="1"/>
  <c r="L128" s="1"/>
  <c r="K128" s="1"/>
  <c r="J128" s="1"/>
  <c r="J521"/>
  <c r="H259"/>
  <c r="L258" s="1"/>
  <c r="K258" s="1"/>
  <c r="J258" s="1"/>
  <c r="K647"/>
  <c r="L646"/>
  <c r="H271"/>
  <c r="L270" s="1"/>
  <c r="K270" s="1"/>
  <c r="J270" s="1"/>
  <c r="I270"/>
  <c r="K429"/>
  <c r="L428"/>
  <c r="H195"/>
  <c r="L194" s="1"/>
  <c r="K194" s="1"/>
  <c r="I194"/>
  <c r="H291"/>
  <c r="I728"/>
  <c r="K729"/>
  <c r="L728"/>
  <c r="K402"/>
  <c r="J402" s="1"/>
  <c r="I402" s="1"/>
  <c r="H402" s="1"/>
  <c r="L401"/>
  <c r="H715"/>
  <c r="L714" s="1"/>
  <c r="K714" s="1"/>
  <c r="J714" s="1"/>
  <c r="I714"/>
  <c r="H102"/>
  <c r="L659"/>
  <c r="I646"/>
  <c r="J359"/>
  <c r="K358"/>
  <c r="K357" s="1"/>
  <c r="H457"/>
  <c r="H207"/>
  <c r="L206" s="1"/>
  <c r="K206" s="1"/>
  <c r="J206" s="1"/>
  <c r="H89"/>
  <c r="I88"/>
  <c r="H88" s="1"/>
  <c r="I122"/>
  <c r="I326"/>
  <c r="H327"/>
  <c r="K490"/>
  <c r="K474" s="1"/>
  <c r="I611"/>
  <c r="J790"/>
  <c r="H791"/>
  <c r="I357"/>
  <c r="J660"/>
  <c r="K659"/>
  <c r="H630"/>
  <c r="L629" s="1"/>
  <c r="K629" s="1"/>
  <c r="I629"/>
  <c r="H749"/>
  <c r="I748"/>
  <c r="H306"/>
  <c r="H217"/>
  <c r="H76"/>
  <c r="H390"/>
  <c r="L389" s="1"/>
  <c r="K389" s="1"/>
  <c r="J389" s="1"/>
  <c r="I389"/>
  <c r="I282"/>
  <c r="H283"/>
  <c r="L282" s="1"/>
  <c r="K282" s="1"/>
  <c r="J282" s="1"/>
  <c r="J855"/>
  <c r="I855" s="1"/>
  <c r="H856"/>
  <c r="H108"/>
  <c r="I107"/>
  <c r="H107" s="1"/>
  <c r="I521"/>
  <c r="H522"/>
  <c r="H222"/>
  <c r="L221" s="1"/>
  <c r="K221" s="1"/>
  <c r="J221" s="1"/>
  <c r="I221"/>
  <c r="I206" s="1"/>
  <c r="H189"/>
  <c r="L188" s="1"/>
  <c r="I188"/>
  <c r="H177"/>
  <c r="I176"/>
  <c r="H176" s="1"/>
  <c r="L175" s="1"/>
  <c r="K175" s="1"/>
  <c r="J175" s="1"/>
  <c r="I175" s="1"/>
  <c r="H82"/>
  <c r="L81" s="1"/>
  <c r="K81" s="1"/>
  <c r="J81" s="1"/>
  <c r="I81" s="1"/>
  <c r="K335"/>
  <c r="L334"/>
  <c r="L324" s="1"/>
  <c r="I228"/>
  <c r="H229"/>
  <c r="L228" s="1"/>
  <c r="K228" s="1"/>
  <c r="I244"/>
  <c r="H244" s="1"/>
  <c r="I316"/>
  <c r="I315" s="1"/>
  <c r="I305" s="1"/>
  <c r="H138" l="1"/>
  <c r="J166"/>
  <c r="K165"/>
  <c r="K74"/>
  <c r="L70"/>
  <c r="H71"/>
  <c r="I70"/>
  <c r="I69" s="1"/>
  <c r="H560"/>
  <c r="L521"/>
  <c r="H521" s="1"/>
  <c r="I810"/>
  <c r="I809" s="1"/>
  <c r="H137"/>
  <c r="L580"/>
  <c r="J316"/>
  <c r="H714"/>
  <c r="I128"/>
  <c r="H128" s="1"/>
  <c r="H389"/>
  <c r="I101"/>
  <c r="H101" s="1"/>
  <c r="L100" s="1"/>
  <c r="K100" s="1"/>
  <c r="J100" s="1"/>
  <c r="H258"/>
  <c r="J604"/>
  <c r="K603"/>
  <c r="K580" s="1"/>
  <c r="L136"/>
  <c r="H629"/>
  <c r="L628" s="1"/>
  <c r="I628"/>
  <c r="I790"/>
  <c r="J789"/>
  <c r="J335"/>
  <c r="K334"/>
  <c r="H855"/>
  <c r="L854" s="1"/>
  <c r="K854" s="1"/>
  <c r="J854" s="1"/>
  <c r="I854"/>
  <c r="L326"/>
  <c r="K326" s="1"/>
  <c r="J326" s="1"/>
  <c r="H326" s="1"/>
  <c r="L325" s="1"/>
  <c r="K325" s="1"/>
  <c r="J325" s="1"/>
  <c r="H206"/>
  <c r="I205"/>
  <c r="J429"/>
  <c r="K428"/>
  <c r="J647"/>
  <c r="K646"/>
  <c r="J228"/>
  <c r="J227" s="1"/>
  <c r="K227"/>
  <c r="K188"/>
  <c r="L187"/>
  <c r="I227"/>
  <c r="I174"/>
  <c r="H175"/>
  <c r="L174" s="1"/>
  <c r="H221"/>
  <c r="H282"/>
  <c r="L281" s="1"/>
  <c r="K281" s="1"/>
  <c r="J281" s="1"/>
  <c r="I281"/>
  <c r="I660"/>
  <c r="J659"/>
  <c r="I645"/>
  <c r="L323"/>
  <c r="H324"/>
  <c r="J490"/>
  <c r="I187"/>
  <c r="J729"/>
  <c r="K728"/>
  <c r="I80"/>
  <c r="H81"/>
  <c r="L80" s="1"/>
  <c r="K80" s="1"/>
  <c r="J80" s="1"/>
  <c r="H748"/>
  <c r="I747"/>
  <c r="H611"/>
  <c r="I325"/>
  <c r="I121"/>
  <c r="H122"/>
  <c r="L121" s="1"/>
  <c r="K121" s="1"/>
  <c r="J121" s="1"/>
  <c r="J358"/>
  <c r="H359"/>
  <c r="K401"/>
  <c r="J401" s="1"/>
  <c r="H194"/>
  <c r="I334"/>
  <c r="H270"/>
  <c r="L269" s="1"/>
  <c r="K269" s="1"/>
  <c r="J269" s="1"/>
  <c r="I269"/>
  <c r="K315"/>
  <c r="H64"/>
  <c r="K62"/>
  <c r="L62"/>
  <c r="J62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L34"/>
  <c r="L33" s="1"/>
  <c r="K34"/>
  <c r="K33" s="1"/>
  <c r="J34"/>
  <c r="J33" s="1"/>
  <c r="L31"/>
  <c r="L30" s="1"/>
  <c r="K31"/>
  <c r="K30" s="1"/>
  <c r="J31"/>
  <c r="J30" s="1"/>
  <c r="H27"/>
  <c r="L26"/>
  <c r="L25" s="1"/>
  <c r="K26"/>
  <c r="K25" s="1"/>
  <c r="J26"/>
  <c r="J25" s="1"/>
  <c r="H20"/>
  <c r="H19"/>
  <c r="L18"/>
  <c r="L17" s="1"/>
  <c r="K18"/>
  <c r="K17" s="1"/>
  <c r="J18"/>
  <c r="J17" s="1"/>
  <c r="I18"/>
  <c r="H166" l="1"/>
  <c r="J165"/>
  <c r="H165" s="1"/>
  <c r="J74"/>
  <c r="K70"/>
  <c r="H810"/>
  <c r="L809" s="1"/>
  <c r="K809" s="1"/>
  <c r="J809" s="1"/>
  <c r="H809" s="1"/>
  <c r="L808" s="1"/>
  <c r="H490"/>
  <c r="J474"/>
  <c r="I34"/>
  <c r="H34" s="1"/>
  <c r="H35"/>
  <c r="I100"/>
  <c r="H100" s="1"/>
  <c r="L99" s="1"/>
  <c r="K99" s="1"/>
  <c r="J99" s="1"/>
  <c r="J315"/>
  <c r="I26"/>
  <c r="I31"/>
  <c r="I30" s="1"/>
  <c r="H30" s="1"/>
  <c r="H32"/>
  <c r="H39"/>
  <c r="K52"/>
  <c r="I38"/>
  <c r="I37" s="1"/>
  <c r="H28"/>
  <c r="H54"/>
  <c r="L53" s="1"/>
  <c r="K38"/>
  <c r="H45"/>
  <c r="H474"/>
  <c r="L473" s="1"/>
  <c r="K473" s="1"/>
  <c r="J473" s="1"/>
  <c r="H854"/>
  <c r="J53"/>
  <c r="J52" s="1"/>
  <c r="I604"/>
  <c r="J603"/>
  <c r="J580" s="1"/>
  <c r="H18"/>
  <c r="H63"/>
  <c r="H325"/>
  <c r="I333"/>
  <c r="J428"/>
  <c r="I428" s="1"/>
  <c r="H428" s="1"/>
  <c r="L427" s="1"/>
  <c r="K427" s="1"/>
  <c r="J427" s="1"/>
  <c r="I427" s="1"/>
  <c r="H427" s="1"/>
  <c r="H429"/>
  <c r="I204"/>
  <c r="I808"/>
  <c r="I627"/>
  <c r="H121"/>
  <c r="J188"/>
  <c r="H188" s="1"/>
  <c r="K187"/>
  <c r="I17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747"/>
  <c r="L746" s="1"/>
  <c r="I746"/>
  <c r="I738" s="1"/>
  <c r="I68"/>
  <c r="L322"/>
  <c r="H322" s="1"/>
  <c r="L321" s="1"/>
  <c r="H323"/>
  <c r="I280"/>
  <c r="H281"/>
  <c r="L280" s="1"/>
  <c r="K280" s="1"/>
  <c r="J280" s="1"/>
  <c r="I164"/>
  <c r="I135" s="1"/>
  <c r="H228"/>
  <c r="L227" s="1"/>
  <c r="H227" s="1"/>
  <c r="I789"/>
  <c r="H790"/>
  <c r="J646"/>
  <c r="H646" s="1"/>
  <c r="L645" s="1"/>
  <c r="K645" s="1"/>
  <c r="J645" s="1"/>
  <c r="H645" s="1"/>
  <c r="H647"/>
  <c r="I401"/>
  <c r="I186"/>
  <c r="L205"/>
  <c r="K205" s="1"/>
  <c r="J205" s="1"/>
  <c r="K628"/>
  <c r="H269"/>
  <c r="L268" s="1"/>
  <c r="K268" s="1"/>
  <c r="J268" s="1"/>
  <c r="I268"/>
  <c r="J357"/>
  <c r="H357" s="1"/>
  <c r="H358"/>
  <c r="H80"/>
  <c r="L79" s="1"/>
  <c r="K79" s="1"/>
  <c r="J79" s="1"/>
  <c r="I79"/>
  <c r="J728"/>
  <c r="H728" s="1"/>
  <c r="L727" s="1"/>
  <c r="K727" s="1"/>
  <c r="J727" s="1"/>
  <c r="I727" s="1"/>
  <c r="H729"/>
  <c r="I473"/>
  <c r="H660"/>
  <c r="I659"/>
  <c r="H659" s="1"/>
  <c r="K174"/>
  <c r="L164"/>
  <c r="L135" s="1"/>
  <c r="H335"/>
  <c r="K136"/>
  <c r="J136" s="1"/>
  <c r="H136" s="1"/>
  <c r="K305"/>
  <c r="H53" l="1"/>
  <c r="L52" s="1"/>
  <c r="L51" s="1"/>
  <c r="H74"/>
  <c r="J70"/>
  <c r="H70" s="1"/>
  <c r="L69" s="1"/>
  <c r="K69" s="1"/>
  <c r="J69" s="1"/>
  <c r="H69" s="1"/>
  <c r="L68" s="1"/>
  <c r="L67" s="1"/>
  <c r="H31"/>
  <c r="I33"/>
  <c r="H33" s="1"/>
  <c r="I99"/>
  <c r="I98" s="1"/>
  <c r="J400"/>
  <c r="H38"/>
  <c r="L37" s="1"/>
  <c r="K37" s="1"/>
  <c r="J37" s="1"/>
  <c r="H37" s="1"/>
  <c r="L627"/>
  <c r="L520" s="1"/>
  <c r="J187"/>
  <c r="H187" s="1"/>
  <c r="L186" s="1"/>
  <c r="K186" s="1"/>
  <c r="J186" s="1"/>
  <c r="H186" s="1"/>
  <c r="L185" s="1"/>
  <c r="K51"/>
  <c r="J51" s="1"/>
  <c r="H604"/>
  <c r="I603"/>
  <c r="H17"/>
  <c r="L16" s="1"/>
  <c r="I16"/>
  <c r="H473"/>
  <c r="H79"/>
  <c r="H401"/>
  <c r="L400" s="1"/>
  <c r="K400" s="1"/>
  <c r="I400"/>
  <c r="H59"/>
  <c r="I58"/>
  <c r="H26"/>
  <c r="I25"/>
  <c r="K808"/>
  <c r="L807"/>
  <c r="L226"/>
  <c r="K226" s="1"/>
  <c r="J226" s="1"/>
  <c r="I226" s="1"/>
  <c r="I331"/>
  <c r="J334"/>
  <c r="H334" s="1"/>
  <c r="H280"/>
  <c r="H321"/>
  <c r="L316"/>
  <c r="H316" s="1"/>
  <c r="L315" s="1"/>
  <c r="H205"/>
  <c r="L204" s="1"/>
  <c r="K204" s="1"/>
  <c r="J204" s="1"/>
  <c r="H204" s="1"/>
  <c r="K746"/>
  <c r="I185"/>
  <c r="J174"/>
  <c r="K164"/>
  <c r="K135" s="1"/>
  <c r="H727"/>
  <c r="H268"/>
  <c r="J628"/>
  <c r="H628" s="1"/>
  <c r="K627"/>
  <c r="L789"/>
  <c r="K789" s="1"/>
  <c r="H789" s="1"/>
  <c r="I67"/>
  <c r="I807"/>
  <c r="J305"/>
  <c r="K68" l="1"/>
  <c r="J68" s="1"/>
  <c r="H68" s="1"/>
  <c r="H99"/>
  <c r="L98" s="1"/>
  <c r="K98" s="1"/>
  <c r="J98" s="1"/>
  <c r="H400"/>
  <c r="I279"/>
  <c r="L738"/>
  <c r="L726" s="1"/>
  <c r="H603"/>
  <c r="I580"/>
  <c r="H98"/>
  <c r="K67"/>
  <c r="J67" s="1"/>
  <c r="H67" s="1"/>
  <c r="J627"/>
  <c r="H627" s="1"/>
  <c r="K520"/>
  <c r="J164"/>
  <c r="H174"/>
  <c r="L333"/>
  <c r="J808"/>
  <c r="K807"/>
  <c r="I52"/>
  <c r="H58"/>
  <c r="I78"/>
  <c r="K185"/>
  <c r="L305"/>
  <c r="H305" s="1"/>
  <c r="H315"/>
  <c r="I15"/>
  <c r="J746"/>
  <c r="H746" s="1"/>
  <c r="K738"/>
  <c r="H226"/>
  <c r="L225" s="1"/>
  <c r="K225" s="1"/>
  <c r="J225" s="1"/>
  <c r="I225"/>
  <c r="H25"/>
  <c r="L24" s="1"/>
  <c r="I24"/>
  <c r="K16"/>
  <c r="L15"/>
  <c r="H164" l="1"/>
  <c r="J135"/>
  <c r="H135" s="1"/>
  <c r="L78"/>
  <c r="K78" s="1"/>
  <c r="J520"/>
  <c r="K726"/>
  <c r="H580"/>
  <c r="I520"/>
  <c r="H225"/>
  <c r="J807"/>
  <c r="H807" s="1"/>
  <c r="H808"/>
  <c r="I14"/>
  <c r="I184"/>
  <c r="J738"/>
  <c r="L184"/>
  <c r="H52"/>
  <c r="I51"/>
  <c r="K333"/>
  <c r="J333" s="1"/>
  <c r="H333" s="1"/>
  <c r="L331"/>
  <c r="L279" s="1"/>
  <c r="J16"/>
  <c r="K15"/>
  <c r="K24"/>
  <c r="L23"/>
  <c r="J185"/>
  <c r="K184"/>
  <c r="H520" l="1"/>
  <c r="L77"/>
  <c r="J78"/>
  <c r="H78" s="1"/>
  <c r="J15"/>
  <c r="H15" s="1"/>
  <c r="H16"/>
  <c r="I50"/>
  <c r="H51"/>
  <c r="L50" s="1"/>
  <c r="K50" s="1"/>
  <c r="J50" s="1"/>
  <c r="J726"/>
  <c r="J24"/>
  <c r="K23"/>
  <c r="J184"/>
  <c r="H184" s="1"/>
  <c r="H185"/>
  <c r="K331"/>
  <c r="I13"/>
  <c r="H50" l="1"/>
  <c r="L49" s="1"/>
  <c r="K49" s="1"/>
  <c r="J49" s="1"/>
  <c r="I49"/>
  <c r="J23"/>
  <c r="I23" s="1"/>
  <c r="H24"/>
  <c r="J331"/>
  <c r="K279"/>
  <c r="K77" s="1"/>
  <c r="H738"/>
  <c r="I726"/>
  <c r="L14"/>
  <c r="K14" s="1"/>
  <c r="J14" s="1"/>
  <c r="H14" s="1"/>
  <c r="L13" s="1"/>
  <c r="H49" l="1"/>
  <c r="K13"/>
  <c r="I22"/>
  <c r="H23"/>
  <c r="J279"/>
  <c r="H331"/>
  <c r="H726"/>
  <c r="I77"/>
  <c r="H59" i="46"/>
  <c r="G59" s="1"/>
  <c r="F59"/>
  <c r="F58" s="1"/>
  <c r="H22" i="44" l="1"/>
  <c r="L22"/>
  <c r="K22" s="1"/>
  <c r="J22" s="1"/>
  <c r="H279"/>
  <c r="J77"/>
  <c r="H77" s="1"/>
  <c r="J13"/>
  <c r="D506" i="45"/>
  <c r="D505" s="1"/>
  <c r="L21" i="44" l="1"/>
  <c r="L12" s="1"/>
  <c r="H13"/>
  <c r="K21"/>
  <c r="J21" l="1"/>
  <c r="K12"/>
  <c r="I21" l="1"/>
  <c r="H21" s="1"/>
  <c r="J12"/>
  <c r="I12" l="1"/>
  <c r="J11"/>
  <c r="J1401" s="1"/>
  <c r="I11" l="1"/>
  <c r="H12"/>
  <c r="L11" s="1"/>
  <c r="K11" l="1"/>
  <c r="K1401" s="1"/>
  <c r="L1401"/>
  <c r="I1401"/>
  <c r="H11" l="1"/>
  <c r="H1401"/>
  <c r="K953" i="43" l="1"/>
  <c r="K952" s="1"/>
  <c r="J953"/>
  <c r="J952" s="1"/>
  <c r="I953"/>
  <c r="I952" s="1"/>
  <c r="H953"/>
  <c r="K946"/>
  <c r="K945" s="1"/>
  <c r="J946"/>
  <c r="J945" s="1"/>
  <c r="I946"/>
  <c r="H946" s="1"/>
  <c r="H945" s="1"/>
  <c r="H944" s="1"/>
  <c r="K940"/>
  <c r="J940"/>
  <c r="I940"/>
  <c r="I939" s="1"/>
  <c r="H940"/>
  <c r="K936"/>
  <c r="J936"/>
  <c r="I936"/>
  <c r="H936" s="1"/>
  <c r="H935" s="1"/>
  <c r="I934"/>
  <c r="H934" s="1"/>
  <c r="I932"/>
  <c r="H932"/>
  <c r="H939" l="1"/>
  <c r="H938" s="1"/>
  <c r="G940"/>
  <c r="K939" s="1"/>
  <c r="J939" s="1"/>
  <c r="G946"/>
  <c r="I945"/>
  <c r="G945" s="1"/>
  <c r="K944" s="1"/>
  <c r="J944" s="1"/>
  <c r="I944" s="1"/>
  <c r="G944" s="1"/>
  <c r="K943" s="1"/>
  <c r="J943" s="1"/>
  <c r="G953"/>
  <c r="G936"/>
  <c r="K935" s="1"/>
  <c r="J935" s="1"/>
  <c r="I935" s="1"/>
  <c r="G935" s="1"/>
  <c r="K934" s="1"/>
  <c r="J934" s="1"/>
  <c r="G934" s="1"/>
  <c r="K933" s="1"/>
  <c r="J933" s="1"/>
  <c r="I933" s="1"/>
  <c r="H933"/>
  <c r="H952"/>
  <c r="H951" s="1"/>
  <c r="H950" s="1"/>
  <c r="H949" s="1"/>
  <c r="H948" s="1"/>
  <c r="H947" s="1"/>
  <c r="H943"/>
  <c r="H942" s="1"/>
  <c r="H941" s="1"/>
  <c r="J951"/>
  <c r="H931"/>
  <c r="G952" l="1"/>
  <c r="K951" s="1"/>
  <c r="K947" s="1"/>
  <c r="G939"/>
  <c r="K938" s="1"/>
  <c r="J938" s="1"/>
  <c r="I938" s="1"/>
  <c r="G938" s="1"/>
  <c r="K937" s="1"/>
  <c r="J937" s="1"/>
  <c r="I937" s="1"/>
  <c r="H937" s="1"/>
  <c r="G937" s="1"/>
  <c r="G933"/>
  <c r="K932" s="1"/>
  <c r="J932"/>
  <c r="I943"/>
  <c r="G943" s="1"/>
  <c r="K942" s="1"/>
  <c r="K941" s="1"/>
  <c r="J942"/>
  <c r="H57" i="46" s="1"/>
  <c r="I951" i="43"/>
  <c r="J950"/>
  <c r="J947"/>
  <c r="J925"/>
  <c r="J924" s="1"/>
  <c r="H925"/>
  <c r="J923"/>
  <c r="H923"/>
  <c r="H922" s="1"/>
  <c r="J920"/>
  <c r="K918"/>
  <c r="J918"/>
  <c r="I918"/>
  <c r="H918"/>
  <c r="J916"/>
  <c r="J915" s="1"/>
  <c r="J912"/>
  <c r="K911"/>
  <c r="J911"/>
  <c r="I911"/>
  <c r="H911"/>
  <c r="H910" s="1"/>
  <c r="K907"/>
  <c r="J907"/>
  <c r="I907"/>
  <c r="H907" s="1"/>
  <c r="H906" s="1"/>
  <c r="K905"/>
  <c r="K904" s="1"/>
  <c r="J905"/>
  <c r="I905"/>
  <c r="H905" s="1"/>
  <c r="K902"/>
  <c r="K901" s="1"/>
  <c r="J902"/>
  <c r="I902"/>
  <c r="H902" s="1"/>
  <c r="K900"/>
  <c r="J900"/>
  <c r="I900"/>
  <c r="H900" s="1"/>
  <c r="K898"/>
  <c r="J898"/>
  <c r="I898"/>
  <c r="H898" s="1"/>
  <c r="I892"/>
  <c r="H892" s="1"/>
  <c r="H890"/>
  <c r="K885"/>
  <c r="J885"/>
  <c r="I885"/>
  <c r="H885"/>
  <c r="K950" l="1"/>
  <c r="K949"/>
  <c r="J949" s="1"/>
  <c r="K917"/>
  <c r="I942"/>
  <c r="G57" i="46" s="1"/>
  <c r="J901" i="43"/>
  <c r="G902"/>
  <c r="G905"/>
  <c r="G907"/>
  <c r="K906" s="1"/>
  <c r="J906" s="1"/>
  <c r="I906" s="1"/>
  <c r="G906" s="1"/>
  <c r="G900"/>
  <c r="K899" s="1"/>
  <c r="J899" s="1"/>
  <c r="J904"/>
  <c r="I904" s="1"/>
  <c r="H917"/>
  <c r="G898"/>
  <c r="K897" s="1"/>
  <c r="J897" s="1"/>
  <c r="I897" s="1"/>
  <c r="I901"/>
  <c r="J941"/>
  <c r="I891"/>
  <c r="G911"/>
  <c r="K910" s="1"/>
  <c r="J910" s="1"/>
  <c r="I910" s="1"/>
  <c r="G910" s="1"/>
  <c r="K909" s="1"/>
  <c r="J909" s="1"/>
  <c r="I909" s="1"/>
  <c r="J917"/>
  <c r="I57" i="46"/>
  <c r="H897" i="43"/>
  <c r="I899"/>
  <c r="G918"/>
  <c r="D580" i="45" s="1"/>
  <c r="D579" s="1"/>
  <c r="I923" i="43"/>
  <c r="G932"/>
  <c r="K931" s="1"/>
  <c r="J931"/>
  <c r="I931" s="1"/>
  <c r="I916"/>
  <c r="I920"/>
  <c r="I925"/>
  <c r="H889"/>
  <c r="H891"/>
  <c r="H899"/>
  <c r="H901"/>
  <c r="H904"/>
  <c r="I917"/>
  <c r="H924"/>
  <c r="H921" s="1"/>
  <c r="H909"/>
  <c r="H908" s="1"/>
  <c r="I947"/>
  <c r="G947" s="1"/>
  <c r="I949"/>
  <c r="G951"/>
  <c r="I950"/>
  <c r="G950" s="1"/>
  <c r="I941"/>
  <c r="G885"/>
  <c r="K884"/>
  <c r="J884" s="1"/>
  <c r="I884"/>
  <c r="G949" l="1"/>
  <c r="K948" s="1"/>
  <c r="J948" s="1"/>
  <c r="I948" s="1"/>
  <c r="G948" s="1"/>
  <c r="G942"/>
  <c r="G941" s="1"/>
  <c r="J896"/>
  <c r="G897"/>
  <c r="I903"/>
  <c r="G904"/>
  <c r="K903" s="1"/>
  <c r="G901"/>
  <c r="J903"/>
  <c r="K896"/>
  <c r="G899"/>
  <c r="H888"/>
  <c r="H887" s="1"/>
  <c r="G917"/>
  <c r="K916" s="1"/>
  <c r="H903"/>
  <c r="H896"/>
  <c r="H895" s="1"/>
  <c r="H894" s="1"/>
  <c r="G931"/>
  <c r="K930" s="1"/>
  <c r="I924"/>
  <c r="H920"/>
  <c r="I919"/>
  <c r="H916"/>
  <c r="I915"/>
  <c r="I922"/>
  <c r="G909"/>
  <c r="K908" s="1"/>
  <c r="J908" s="1"/>
  <c r="I908" s="1"/>
  <c r="G908" s="1"/>
  <c r="I896"/>
  <c r="F57" i="46"/>
  <c r="G56"/>
  <c r="H884" i="43"/>
  <c r="G884" s="1"/>
  <c r="K883"/>
  <c r="J883" s="1"/>
  <c r="J882" s="1"/>
  <c r="J881" s="1"/>
  <c r="I883"/>
  <c r="I882" s="1"/>
  <c r="H883"/>
  <c r="H882" s="1"/>
  <c r="K879"/>
  <c r="K878" s="1"/>
  <c r="J879"/>
  <c r="J878" s="1"/>
  <c r="I879"/>
  <c r="H879"/>
  <c r="H878" s="1"/>
  <c r="K877"/>
  <c r="K876" s="1"/>
  <c r="J877"/>
  <c r="I877"/>
  <c r="I876" s="1"/>
  <c r="H877"/>
  <c r="H876" s="1"/>
  <c r="K873"/>
  <c r="J873"/>
  <c r="I873"/>
  <c r="H873"/>
  <c r="J872"/>
  <c r="I872" s="1"/>
  <c r="H872" s="1"/>
  <c r="K865"/>
  <c r="K864" s="1"/>
  <c r="J865"/>
  <c r="J864" s="1"/>
  <c r="I865"/>
  <c r="H865" s="1"/>
  <c r="K862"/>
  <c r="K861" s="1"/>
  <c r="K859"/>
  <c r="J859" s="1"/>
  <c r="I859"/>
  <c r="H859" s="1"/>
  <c r="K856"/>
  <c r="K855" s="1"/>
  <c r="J856"/>
  <c r="I856"/>
  <c r="H856" s="1"/>
  <c r="J853"/>
  <c r="I853"/>
  <c r="H853" s="1"/>
  <c r="H852" s="1"/>
  <c r="H851" s="1"/>
  <c r="K850"/>
  <c r="K849" s="1"/>
  <c r="J850"/>
  <c r="J849" s="1"/>
  <c r="I850"/>
  <c r="H850" s="1"/>
  <c r="K845"/>
  <c r="K844" s="1"/>
  <c r="J845"/>
  <c r="J844" s="1"/>
  <c r="I845"/>
  <c r="H845"/>
  <c r="K842"/>
  <c r="J842"/>
  <c r="I842"/>
  <c r="J895" l="1"/>
  <c r="K895"/>
  <c r="I849"/>
  <c r="I878"/>
  <c r="G878" s="1"/>
  <c r="G903"/>
  <c r="G850"/>
  <c r="G865"/>
  <c r="D308" i="45" s="1"/>
  <c r="D307" s="1"/>
  <c r="D306" s="1"/>
  <c r="D305" s="1"/>
  <c r="D304" s="1"/>
  <c r="G873" i="43"/>
  <c r="K872" s="1"/>
  <c r="G872" s="1"/>
  <c r="K871" s="1"/>
  <c r="J871" s="1"/>
  <c r="I871" s="1"/>
  <c r="G845"/>
  <c r="D515" i="45" s="1"/>
  <c r="D514" s="1"/>
  <c r="H849" i="43"/>
  <c r="H848" s="1"/>
  <c r="G856"/>
  <c r="D294" i="45" s="1"/>
  <c r="D293" s="1"/>
  <c r="D292" s="1"/>
  <c r="G877" i="43"/>
  <c r="I864"/>
  <c r="K882"/>
  <c r="K881" s="1"/>
  <c r="G859"/>
  <c r="G879"/>
  <c r="K915"/>
  <c r="H864"/>
  <c r="H863" s="1"/>
  <c r="H875"/>
  <c r="H874" s="1"/>
  <c r="J855"/>
  <c r="I855" s="1"/>
  <c r="K858"/>
  <c r="J858" s="1"/>
  <c r="I858" s="1"/>
  <c r="G883"/>
  <c r="D303" i="45" s="1"/>
  <c r="D302" s="1"/>
  <c r="H844" i="43"/>
  <c r="I844"/>
  <c r="J930"/>
  <c r="K929"/>
  <c r="J876"/>
  <c r="J875" s="1"/>
  <c r="I875" s="1"/>
  <c r="K875"/>
  <c r="G916"/>
  <c r="D578" i="45" s="1"/>
  <c r="D577" s="1"/>
  <c r="H915" i="43"/>
  <c r="J862"/>
  <c r="I862" s="1"/>
  <c r="H862" s="1"/>
  <c r="I921"/>
  <c r="H919"/>
  <c r="H855"/>
  <c r="H858"/>
  <c r="H857" s="1"/>
  <c r="I881"/>
  <c r="H881" s="1"/>
  <c r="H880" s="1"/>
  <c r="H886"/>
  <c r="J848"/>
  <c r="E57" i="46"/>
  <c r="I56" s="1"/>
  <c r="H56" s="1"/>
  <c r="F56"/>
  <c r="I895" i="43"/>
  <c r="G896"/>
  <c r="K838"/>
  <c r="J838"/>
  <c r="I838"/>
  <c r="H838" s="1"/>
  <c r="K835"/>
  <c r="K834" s="1"/>
  <c r="J835"/>
  <c r="J834" s="1"/>
  <c r="I835"/>
  <c r="I834" s="1"/>
  <c r="I833" s="1"/>
  <c r="K832"/>
  <c r="I832"/>
  <c r="H832" s="1"/>
  <c r="G849" l="1"/>
  <c r="K848" s="1"/>
  <c r="G895"/>
  <c r="K894" s="1"/>
  <c r="J894" s="1"/>
  <c r="I894" s="1"/>
  <c r="G894" s="1"/>
  <c r="G858"/>
  <c r="K857" s="1"/>
  <c r="J857" s="1"/>
  <c r="I857" s="1"/>
  <c r="G857" s="1"/>
  <c r="H871"/>
  <c r="G871" s="1"/>
  <c r="I870"/>
  <c r="I869" s="1"/>
  <c r="I868" s="1"/>
  <c r="G838"/>
  <c r="K837" s="1"/>
  <c r="J837" s="1"/>
  <c r="I837" s="1"/>
  <c r="H837" s="1"/>
  <c r="G837" s="1"/>
  <c r="K836" s="1"/>
  <c r="J836" s="1"/>
  <c r="I836" s="1"/>
  <c r="H836" s="1"/>
  <c r="G836" s="1"/>
  <c r="G882"/>
  <c r="J861"/>
  <c r="I861" s="1"/>
  <c r="D301" i="45"/>
  <c r="J870" i="43"/>
  <c r="K870"/>
  <c r="G864"/>
  <c r="K863" s="1"/>
  <c r="J863" s="1"/>
  <c r="I863" s="1"/>
  <c r="G863" s="1"/>
  <c r="G844"/>
  <c r="G875"/>
  <c r="K874" s="1"/>
  <c r="J874" s="1"/>
  <c r="I874" s="1"/>
  <c r="G876"/>
  <c r="G855"/>
  <c r="K854" s="1"/>
  <c r="J854" s="1"/>
  <c r="I854" s="1"/>
  <c r="H843"/>
  <c r="H842" s="1"/>
  <c r="I930"/>
  <c r="J929"/>
  <c r="J832"/>
  <c r="G832" s="1"/>
  <c r="G862"/>
  <c r="D300" i="45" s="1"/>
  <c r="D299" s="1"/>
  <c r="D298" s="1"/>
  <c r="D297" s="1"/>
  <c r="D296" s="1"/>
  <c r="D295" s="1"/>
  <c r="H861" i="43"/>
  <c r="H835"/>
  <c r="H834" s="1"/>
  <c r="G834" s="1"/>
  <c r="K833" s="1"/>
  <c r="J833" s="1"/>
  <c r="H914"/>
  <c r="G915"/>
  <c r="G881"/>
  <c r="K880" s="1"/>
  <c r="J880" s="1"/>
  <c r="I880" s="1"/>
  <c r="G880" s="1"/>
  <c r="H854"/>
  <c r="E56" i="46"/>
  <c r="I848" i="43"/>
  <c r="K831"/>
  <c r="H831"/>
  <c r="I867" l="1"/>
  <c r="J829"/>
  <c r="K828"/>
  <c r="H870"/>
  <c r="H869" s="1"/>
  <c r="H868" s="1"/>
  <c r="J831"/>
  <c r="G874"/>
  <c r="G843"/>
  <c r="G854"/>
  <c r="K853" s="1"/>
  <c r="G853" s="1"/>
  <c r="D291" i="45" s="1"/>
  <c r="D290" s="1"/>
  <c r="D289" s="1"/>
  <c r="H930" i="43"/>
  <c r="I929"/>
  <c r="G842"/>
  <c r="K841" s="1"/>
  <c r="J841" s="1"/>
  <c r="H841"/>
  <c r="H833"/>
  <c r="G833" s="1"/>
  <c r="H860"/>
  <c r="H847" s="1"/>
  <c r="H846" s="1"/>
  <c r="F51" i="46" s="1"/>
  <c r="G861" i="43"/>
  <c r="K860" s="1"/>
  <c r="J860" s="1"/>
  <c r="I860" s="1"/>
  <c r="G835"/>
  <c r="G848"/>
  <c r="K852" l="1"/>
  <c r="J852" s="1"/>
  <c r="I852" s="1"/>
  <c r="G852" s="1"/>
  <c r="K851" s="1"/>
  <c r="K847" s="1"/>
  <c r="G870"/>
  <c r="K869" s="1"/>
  <c r="J869" s="1"/>
  <c r="G869" s="1"/>
  <c r="K868" s="1"/>
  <c r="J868" s="1"/>
  <c r="G868" s="1"/>
  <c r="K867" s="1"/>
  <c r="J828"/>
  <c r="I831"/>
  <c r="I829"/>
  <c r="H840"/>
  <c r="G930"/>
  <c r="H929"/>
  <c r="I841"/>
  <c r="I840" s="1"/>
  <c r="J840"/>
  <c r="J851"/>
  <c r="G860"/>
  <c r="H867"/>
  <c r="I828" l="1"/>
  <c r="G831"/>
  <c r="H928"/>
  <c r="G929"/>
  <c r="K928" s="1"/>
  <c r="J928" s="1"/>
  <c r="G841"/>
  <c r="K840" s="1"/>
  <c r="G840" s="1"/>
  <c r="I851"/>
  <c r="J847"/>
  <c r="J846" s="1"/>
  <c r="H866"/>
  <c r="J867"/>
  <c r="J823"/>
  <c r="I823"/>
  <c r="H823" s="1"/>
  <c r="H822" s="1"/>
  <c r="H821" s="1"/>
  <c r="H820" s="1"/>
  <c r="H819" s="1"/>
  <c r="H818" s="1"/>
  <c r="F46" i="46" s="1"/>
  <c r="K817" i="43"/>
  <c r="J817"/>
  <c r="J816" s="1"/>
  <c r="I817"/>
  <c r="I816" s="1"/>
  <c r="H817"/>
  <c r="H808"/>
  <c r="K805"/>
  <c r="J805" s="1"/>
  <c r="J804" s="1"/>
  <c r="I805"/>
  <c r="K798"/>
  <c r="J798"/>
  <c r="I798"/>
  <c r="H798" s="1"/>
  <c r="K794"/>
  <c r="J794"/>
  <c r="I794"/>
  <c r="H794"/>
  <c r="H793" s="1"/>
  <c r="J791"/>
  <c r="I791"/>
  <c r="H791" s="1"/>
  <c r="H790" s="1"/>
  <c r="H789" s="1"/>
  <c r="K787"/>
  <c r="J787"/>
  <c r="I787"/>
  <c r="H787"/>
  <c r="K786"/>
  <c r="I783"/>
  <c r="H783" s="1"/>
  <c r="H782" s="1"/>
  <c r="H781" s="1"/>
  <c r="H780" s="1"/>
  <c r="J778"/>
  <c r="I778"/>
  <c r="H778" s="1"/>
  <c r="H777" s="1"/>
  <c r="H776" s="1"/>
  <c r="K774"/>
  <c r="J774"/>
  <c r="I774"/>
  <c r="H774"/>
  <c r="K771"/>
  <c r="J771"/>
  <c r="J770" s="1"/>
  <c r="I771"/>
  <c r="H771" s="1"/>
  <c r="K766"/>
  <c r="K765" s="1"/>
  <c r="J766"/>
  <c r="I766"/>
  <c r="H766" s="1"/>
  <c r="K763"/>
  <c r="K762" s="1"/>
  <c r="J763"/>
  <c r="I763"/>
  <c r="H763" s="1"/>
  <c r="K759"/>
  <c r="J759"/>
  <c r="I759"/>
  <c r="H759" s="1"/>
  <c r="K755"/>
  <c r="K754" s="1"/>
  <c r="J755"/>
  <c r="J754" s="1"/>
  <c r="I755"/>
  <c r="H755" s="1"/>
  <c r="K751"/>
  <c r="J751"/>
  <c r="I751"/>
  <c r="H751"/>
  <c r="K748"/>
  <c r="K747" s="1"/>
  <c r="J748"/>
  <c r="I748"/>
  <c r="H748"/>
  <c r="K745"/>
  <c r="K744" s="1"/>
  <c r="J745"/>
  <c r="J744" s="1"/>
  <c r="I745"/>
  <c r="I744" s="1"/>
  <c r="H745"/>
  <c r="H744" s="1"/>
  <c r="K737"/>
  <c r="J737" s="1"/>
  <c r="I737"/>
  <c r="H737" s="1"/>
  <c r="H736" s="1"/>
  <c r="K734"/>
  <c r="I733"/>
  <c r="J731"/>
  <c r="J730" s="1"/>
  <c r="I731"/>
  <c r="H731" s="1"/>
  <c r="H730" s="1"/>
  <c r="H729" s="1"/>
  <c r="K727"/>
  <c r="K726"/>
  <c r="K725" s="1"/>
  <c r="J726"/>
  <c r="J725" s="1"/>
  <c r="I726"/>
  <c r="I725" s="1"/>
  <c r="H726"/>
  <c r="K722"/>
  <c r="J722"/>
  <c r="I722"/>
  <c r="H722" s="1"/>
  <c r="K720"/>
  <c r="J720"/>
  <c r="I720"/>
  <c r="H720"/>
  <c r="K717"/>
  <c r="K716" s="1"/>
  <c r="J717"/>
  <c r="J716" s="1"/>
  <c r="I717"/>
  <c r="H717" s="1"/>
  <c r="K715"/>
  <c r="J715"/>
  <c r="I715"/>
  <c r="H715" s="1"/>
  <c r="H714" s="1"/>
  <c r="J713"/>
  <c r="J712" s="1"/>
  <c r="I713"/>
  <c r="H713" s="1"/>
  <c r="H712" s="1"/>
  <c r="K710"/>
  <c r="J710" s="1"/>
  <c r="I710"/>
  <c r="H710" s="1"/>
  <c r="H709" s="1"/>
  <c r="J700"/>
  <c r="I700"/>
  <c r="H700" s="1"/>
  <c r="K697"/>
  <c r="K696" s="1"/>
  <c r="J697"/>
  <c r="J696" s="1"/>
  <c r="I697"/>
  <c r="H697" s="1"/>
  <c r="H696" s="1"/>
  <c r="H695" s="1"/>
  <c r="K693"/>
  <c r="J693"/>
  <c r="I693"/>
  <c r="I692" s="1"/>
  <c r="H693"/>
  <c r="J689"/>
  <c r="I689" s="1"/>
  <c r="H689" s="1"/>
  <c r="H688" s="1"/>
  <c r="K686"/>
  <c r="K685" s="1"/>
  <c r="J686"/>
  <c r="I686"/>
  <c r="H686"/>
  <c r="H685" s="1"/>
  <c r="K681"/>
  <c r="J681"/>
  <c r="I681"/>
  <c r="H681" s="1"/>
  <c r="K677"/>
  <c r="J677"/>
  <c r="I677"/>
  <c r="H677"/>
  <c r="K676"/>
  <c r="K675" s="1"/>
  <c r="J676"/>
  <c r="J675" s="1"/>
  <c r="I676"/>
  <c r="H676" s="1"/>
  <c r="K673"/>
  <c r="J673"/>
  <c r="I673"/>
  <c r="H673"/>
  <c r="K672"/>
  <c r="J672"/>
  <c r="I672"/>
  <c r="H672"/>
  <c r="K669"/>
  <c r="J669"/>
  <c r="J668" s="1"/>
  <c r="I669"/>
  <c r="I668" s="1"/>
  <c r="H669"/>
  <c r="H668" s="1"/>
  <c r="H667" s="1"/>
  <c r="K668"/>
  <c r="K665"/>
  <c r="K664" s="1"/>
  <c r="J665"/>
  <c r="I665"/>
  <c r="I664" s="1"/>
  <c r="H665"/>
  <c r="H664" s="1"/>
  <c r="K659"/>
  <c r="K658" s="1"/>
  <c r="J659"/>
  <c r="J658" s="1"/>
  <c r="I659"/>
  <c r="I658" s="1"/>
  <c r="H659"/>
  <c r="H658" s="1"/>
  <c r="H657" s="1"/>
  <c r="K655"/>
  <c r="K654" s="1"/>
  <c r="I655"/>
  <c r="H655" s="1"/>
  <c r="H654" s="1"/>
  <c r="K652"/>
  <c r="K651" s="1"/>
  <c r="J652"/>
  <c r="J651" s="1"/>
  <c r="I652"/>
  <c r="H652"/>
  <c r="K649"/>
  <c r="K648" s="1"/>
  <c r="J649"/>
  <c r="I649"/>
  <c r="H649" s="1"/>
  <c r="J644"/>
  <c r="I644"/>
  <c r="H644" s="1"/>
  <c r="H643" s="1"/>
  <c r="H642" s="1"/>
  <c r="H641" s="1"/>
  <c r="K640"/>
  <c r="K639" s="1"/>
  <c r="J640"/>
  <c r="I640"/>
  <c r="H640"/>
  <c r="H639" s="1"/>
  <c r="K636"/>
  <c r="J636"/>
  <c r="I636"/>
  <c r="H636"/>
  <c r="H635" s="1"/>
  <c r="K633"/>
  <c r="J633"/>
  <c r="I633"/>
  <c r="H633"/>
  <c r="H632" s="1"/>
  <c r="H631" s="1"/>
  <c r="K629"/>
  <c r="J629"/>
  <c r="I629"/>
  <c r="H629" s="1"/>
  <c r="H628" s="1"/>
  <c r="K626"/>
  <c r="K625" s="1"/>
  <c r="J626"/>
  <c r="J625" s="1"/>
  <c r="I626"/>
  <c r="I625" s="1"/>
  <c r="H626"/>
  <c r="K623"/>
  <c r="K622" s="1"/>
  <c r="J623"/>
  <c r="J622" s="1"/>
  <c r="I623"/>
  <c r="I622" s="1"/>
  <c r="H623"/>
  <c r="K612"/>
  <c r="K609"/>
  <c r="K608" s="1"/>
  <c r="J609"/>
  <c r="J608" s="1"/>
  <c r="I609"/>
  <c r="I608" s="1"/>
  <c r="H609"/>
  <c r="H608" s="1"/>
  <c r="K607"/>
  <c r="J607"/>
  <c r="I607"/>
  <c r="H607"/>
  <c r="K827" l="1"/>
  <c r="K804"/>
  <c r="G830"/>
  <c r="D13" i="45" s="1"/>
  <c r="H829" i="43"/>
  <c r="H671"/>
  <c r="H670" s="1"/>
  <c r="K671"/>
  <c r="K628"/>
  <c r="I651"/>
  <c r="G717"/>
  <c r="G629"/>
  <c r="D190" i="45" s="1"/>
  <c r="G609" i="43"/>
  <c r="J786"/>
  <c r="J648"/>
  <c r="J647" s="1"/>
  <c r="G681"/>
  <c r="K680" s="1"/>
  <c r="J680" s="1"/>
  <c r="I680" s="1"/>
  <c r="G720"/>
  <c r="K719" s="1"/>
  <c r="J719" s="1"/>
  <c r="I719" s="1"/>
  <c r="H719" s="1"/>
  <c r="G719" s="1"/>
  <c r="G774"/>
  <c r="K773" s="1"/>
  <c r="J773" s="1"/>
  <c r="I773" s="1"/>
  <c r="J628"/>
  <c r="I628" s="1"/>
  <c r="I716"/>
  <c r="G798"/>
  <c r="K797" s="1"/>
  <c r="J797" s="1"/>
  <c r="I797" s="1"/>
  <c r="H797" s="1"/>
  <c r="G797" s="1"/>
  <c r="K796" s="1"/>
  <c r="G652"/>
  <c r="I675"/>
  <c r="G755"/>
  <c r="I786"/>
  <c r="I671"/>
  <c r="K611"/>
  <c r="G623"/>
  <c r="J639"/>
  <c r="I639" s="1"/>
  <c r="G639" s="1"/>
  <c r="K638" s="1"/>
  <c r="J638" s="1"/>
  <c r="I638" s="1"/>
  <c r="H651"/>
  <c r="H650" s="1"/>
  <c r="G672"/>
  <c r="G677"/>
  <c r="H680"/>
  <c r="G693"/>
  <c r="K692" s="1"/>
  <c r="J692" s="1"/>
  <c r="G715"/>
  <c r="K714" s="1"/>
  <c r="J714" s="1"/>
  <c r="I714" s="1"/>
  <c r="G714" s="1"/>
  <c r="K713" s="1"/>
  <c r="K712" s="1"/>
  <c r="H716"/>
  <c r="G716" s="1"/>
  <c r="I754"/>
  <c r="G787"/>
  <c r="I804"/>
  <c r="G817"/>
  <c r="G649"/>
  <c r="G676"/>
  <c r="G722"/>
  <c r="K721" s="1"/>
  <c r="J721" s="1"/>
  <c r="I721" s="1"/>
  <c r="G737"/>
  <c r="J762"/>
  <c r="J761" s="1"/>
  <c r="J765"/>
  <c r="H773"/>
  <c r="H772" s="1"/>
  <c r="G697"/>
  <c r="G726"/>
  <c r="G759"/>
  <c r="K758" s="1"/>
  <c r="J758" s="1"/>
  <c r="I758" s="1"/>
  <c r="G763"/>
  <c r="G766"/>
  <c r="G771"/>
  <c r="K770" s="1"/>
  <c r="H786"/>
  <c r="H785" s="1"/>
  <c r="H784" s="1"/>
  <c r="H816"/>
  <c r="H692"/>
  <c r="I691"/>
  <c r="I690" s="1"/>
  <c r="H622"/>
  <c r="H621" s="1"/>
  <c r="G640"/>
  <c r="I648"/>
  <c r="G659"/>
  <c r="G669"/>
  <c r="G686"/>
  <c r="G685" s="1"/>
  <c r="G710"/>
  <c r="I712"/>
  <c r="G751"/>
  <c r="K750" s="1"/>
  <c r="J750" s="1"/>
  <c r="I750" s="1"/>
  <c r="H754"/>
  <c r="H758"/>
  <c r="I762"/>
  <c r="I765"/>
  <c r="I770"/>
  <c r="K816"/>
  <c r="J671"/>
  <c r="G633"/>
  <c r="K632" s="1"/>
  <c r="J632" s="1"/>
  <c r="I632" s="1"/>
  <c r="G632" s="1"/>
  <c r="K631" s="1"/>
  <c r="I696"/>
  <c r="G696" s="1"/>
  <c r="K695" s="1"/>
  <c r="J695" s="1"/>
  <c r="I695" s="1"/>
  <c r="G695" s="1"/>
  <c r="H721"/>
  <c r="K736"/>
  <c r="J736" s="1"/>
  <c r="I736" s="1"/>
  <c r="G736" s="1"/>
  <c r="K735" s="1"/>
  <c r="G745"/>
  <c r="J747"/>
  <c r="I747" s="1"/>
  <c r="G626"/>
  <c r="G636"/>
  <c r="K635" s="1"/>
  <c r="J635" s="1"/>
  <c r="I635" s="1"/>
  <c r="G635" s="1"/>
  <c r="K634" s="1"/>
  <c r="J634" s="1"/>
  <c r="I634" s="1"/>
  <c r="G665"/>
  <c r="G673"/>
  <c r="H675"/>
  <c r="J685"/>
  <c r="K709"/>
  <c r="J709" s="1"/>
  <c r="I709" s="1"/>
  <c r="G709" s="1"/>
  <c r="K708" s="1"/>
  <c r="J708" s="1"/>
  <c r="I708" s="1"/>
  <c r="I730"/>
  <c r="I729" s="1"/>
  <c r="G748"/>
  <c r="H750"/>
  <c r="G794"/>
  <c r="K793" s="1"/>
  <c r="J793" s="1"/>
  <c r="I793" s="1"/>
  <c r="G793" s="1"/>
  <c r="K792" s="1"/>
  <c r="J792" s="1"/>
  <c r="I792" s="1"/>
  <c r="I928"/>
  <c r="I927" s="1"/>
  <c r="J927"/>
  <c r="H927"/>
  <c r="J655"/>
  <c r="G655" s="1"/>
  <c r="G654" s="1"/>
  <c r="K653" s="1"/>
  <c r="H625"/>
  <c r="G625" s="1"/>
  <c r="K624" s="1"/>
  <c r="H648"/>
  <c r="H647" s="1"/>
  <c r="H805"/>
  <c r="J808"/>
  <c r="G851"/>
  <c r="I847"/>
  <c r="H699"/>
  <c r="H747"/>
  <c r="H746" s="1"/>
  <c r="H762"/>
  <c r="H761" s="1"/>
  <c r="H765"/>
  <c r="H764" s="1"/>
  <c r="H770"/>
  <c r="H663"/>
  <c r="G668"/>
  <c r="K667" s="1"/>
  <c r="J667" s="1"/>
  <c r="I667" s="1"/>
  <c r="G667" s="1"/>
  <c r="K666" s="1"/>
  <c r="J666" s="1"/>
  <c r="H735"/>
  <c r="G744"/>
  <c r="K743" s="1"/>
  <c r="J743" s="1"/>
  <c r="I743" s="1"/>
  <c r="H792"/>
  <c r="H788" s="1"/>
  <c r="H743"/>
  <c r="G608"/>
  <c r="H634"/>
  <c r="H630" s="1"/>
  <c r="H638"/>
  <c r="H637" s="1"/>
  <c r="H656"/>
  <c r="G658"/>
  <c r="K657" s="1"/>
  <c r="J657" s="1"/>
  <c r="I657" s="1"/>
  <c r="G657" s="1"/>
  <c r="K656" s="1"/>
  <c r="J656" s="1"/>
  <c r="I656" s="1"/>
  <c r="H684"/>
  <c r="H687"/>
  <c r="H708"/>
  <c r="H775"/>
  <c r="J624"/>
  <c r="I624" s="1"/>
  <c r="J769"/>
  <c r="F52" i="46"/>
  <c r="J893" i="43"/>
  <c r="K684"/>
  <c r="G867"/>
  <c r="G607"/>
  <c r="K606" s="1"/>
  <c r="J606"/>
  <c r="I606"/>
  <c r="H606"/>
  <c r="G675" l="1"/>
  <c r="K674" s="1"/>
  <c r="J674" s="1"/>
  <c r="I674" s="1"/>
  <c r="D12" i="45"/>
  <c r="G829" i="43"/>
  <c r="H828"/>
  <c r="G828" s="1"/>
  <c r="J827"/>
  <c r="I827" s="1"/>
  <c r="J796"/>
  <c r="I796" s="1"/>
  <c r="K795"/>
  <c r="H796"/>
  <c r="J654"/>
  <c r="I654" s="1"/>
  <c r="G671"/>
  <c r="K670" s="1"/>
  <c r="J670" s="1"/>
  <c r="I670" s="1"/>
  <c r="G670" s="1"/>
  <c r="I718"/>
  <c r="G718" s="1"/>
  <c r="G628"/>
  <c r="K627" s="1"/>
  <c r="J627" s="1"/>
  <c r="I627" s="1"/>
  <c r="H627" s="1"/>
  <c r="G627" s="1"/>
  <c r="H674"/>
  <c r="H662" s="1"/>
  <c r="H661" s="1"/>
  <c r="G773"/>
  <c r="K772" s="1"/>
  <c r="J772" s="1"/>
  <c r="I772" s="1"/>
  <c r="G772" s="1"/>
  <c r="G721"/>
  <c r="G816"/>
  <c r="K815" s="1"/>
  <c r="J815" s="1"/>
  <c r="I815" s="1"/>
  <c r="H815" s="1"/>
  <c r="G815" s="1"/>
  <c r="K814" s="1"/>
  <c r="J814" s="1"/>
  <c r="I814" s="1"/>
  <c r="H814" s="1"/>
  <c r="G814" s="1"/>
  <c r="K808" s="1"/>
  <c r="G680"/>
  <c r="K679" s="1"/>
  <c r="J679" s="1"/>
  <c r="I679" s="1"/>
  <c r="D189" i="45"/>
  <c r="D188" s="1"/>
  <c r="D187" s="1"/>
  <c r="D186" s="1"/>
  <c r="D185" s="1"/>
  <c r="D184" s="1"/>
  <c r="D183" s="1"/>
  <c r="D182" s="1"/>
  <c r="I769" i="43"/>
  <c r="H711"/>
  <c r="H707" s="1"/>
  <c r="G758"/>
  <c r="K757" s="1"/>
  <c r="J757" s="1"/>
  <c r="I757" s="1"/>
  <c r="G648"/>
  <c r="K647" s="1"/>
  <c r="G692"/>
  <c r="K691" s="1"/>
  <c r="J691" s="1"/>
  <c r="G786"/>
  <c r="K785" s="1"/>
  <c r="J785" s="1"/>
  <c r="I785" s="1"/>
  <c r="G785" s="1"/>
  <c r="K784" s="1"/>
  <c r="J784" s="1"/>
  <c r="I784" s="1"/>
  <c r="G784" s="1"/>
  <c r="K783" s="1"/>
  <c r="D262" i="45"/>
  <c r="D261" s="1"/>
  <c r="D260" s="1"/>
  <c r="D259" s="1"/>
  <c r="H760" i="43"/>
  <c r="G651"/>
  <c r="K650" s="1"/>
  <c r="J650" s="1"/>
  <c r="I650" s="1"/>
  <c r="G650" s="1"/>
  <c r="H679"/>
  <c r="H678" s="1"/>
  <c r="G754"/>
  <c r="K753" s="1"/>
  <c r="J753" s="1"/>
  <c r="I753" s="1"/>
  <c r="G770"/>
  <c r="K769" s="1"/>
  <c r="H691"/>
  <c r="H690" s="1"/>
  <c r="G765"/>
  <c r="K764" s="1"/>
  <c r="J764" s="1"/>
  <c r="I764" s="1"/>
  <c r="G764" s="1"/>
  <c r="J653"/>
  <c r="I653" s="1"/>
  <c r="H653" s="1"/>
  <c r="G653" s="1"/>
  <c r="H624"/>
  <c r="G624" s="1"/>
  <c r="K630"/>
  <c r="G750"/>
  <c r="K749" s="1"/>
  <c r="J749" s="1"/>
  <c r="I749" s="1"/>
  <c r="G622"/>
  <c r="K621" s="1"/>
  <c r="J621" s="1"/>
  <c r="I621" s="1"/>
  <c r="G621" s="1"/>
  <c r="K620" s="1"/>
  <c r="J631"/>
  <c r="I631" s="1"/>
  <c r="I630" s="1"/>
  <c r="H749"/>
  <c r="H742" s="1"/>
  <c r="G747"/>
  <c r="K746" s="1"/>
  <c r="J746" s="1"/>
  <c r="G792"/>
  <c r="K791" s="1"/>
  <c r="G791" s="1"/>
  <c r="K790" s="1"/>
  <c r="J790" s="1"/>
  <c r="I790" s="1"/>
  <c r="G790" s="1"/>
  <c r="K789" s="1"/>
  <c r="K788" s="1"/>
  <c r="G708"/>
  <c r="G762"/>
  <c r="K761" s="1"/>
  <c r="H757"/>
  <c r="G634"/>
  <c r="H753"/>
  <c r="H752" s="1"/>
  <c r="G712"/>
  <c r="K711" s="1"/>
  <c r="J711" s="1"/>
  <c r="I711" s="1"/>
  <c r="H769"/>
  <c r="H768" s="1"/>
  <c r="H767" s="1"/>
  <c r="G928"/>
  <c r="K927" s="1"/>
  <c r="K926" s="1"/>
  <c r="J735"/>
  <c r="I735" s="1"/>
  <c r="G735" s="1"/>
  <c r="J734"/>
  <c r="G656"/>
  <c r="I685"/>
  <c r="I684" s="1"/>
  <c r="J684"/>
  <c r="G638"/>
  <c r="K637" s="1"/>
  <c r="J637" s="1"/>
  <c r="I637" s="1"/>
  <c r="G637" s="1"/>
  <c r="H926"/>
  <c r="H55" i="46"/>
  <c r="J926" i="43"/>
  <c r="G743"/>
  <c r="I926"/>
  <c r="G55" i="46"/>
  <c r="F55" s="1"/>
  <c r="I808" i="43"/>
  <c r="H804"/>
  <c r="G805"/>
  <c r="G713"/>
  <c r="I666"/>
  <c r="H666" s="1"/>
  <c r="G666" s="1"/>
  <c r="J664"/>
  <c r="G664" s="1"/>
  <c r="K663" s="1"/>
  <c r="J620"/>
  <c r="J922"/>
  <c r="G847"/>
  <c r="K846" s="1"/>
  <c r="I846"/>
  <c r="G606"/>
  <c r="K605" s="1"/>
  <c r="J605" s="1"/>
  <c r="I605" s="1"/>
  <c r="I761"/>
  <c r="I647"/>
  <c r="H53" i="46"/>
  <c r="H605" i="43"/>
  <c r="K604"/>
  <c r="K603" s="1"/>
  <c r="J604"/>
  <c r="J603" s="1"/>
  <c r="I604"/>
  <c r="I603" s="1"/>
  <c r="H604"/>
  <c r="H603" s="1"/>
  <c r="H602" s="1"/>
  <c r="K601"/>
  <c r="K600" s="1"/>
  <c r="J601"/>
  <c r="J600" s="1"/>
  <c r="I601"/>
  <c r="I600" s="1"/>
  <c r="H601"/>
  <c r="K597"/>
  <c r="J597"/>
  <c r="H597" s="1"/>
  <c r="K596"/>
  <c r="J596"/>
  <c r="I596" s="1"/>
  <c r="I595" s="1"/>
  <c r="K589"/>
  <c r="K588" s="1"/>
  <c r="J589"/>
  <c r="J588" s="1"/>
  <c r="I589"/>
  <c r="H589" s="1"/>
  <c r="H588" s="1"/>
  <c r="H587" s="1"/>
  <c r="K586"/>
  <c r="K585" s="1"/>
  <c r="J586"/>
  <c r="J585" s="1"/>
  <c r="I586"/>
  <c r="H586" s="1"/>
  <c r="H585" s="1"/>
  <c r="K583"/>
  <c r="K582" s="1"/>
  <c r="J583"/>
  <c r="J582" s="1"/>
  <c r="I583"/>
  <c r="H583" s="1"/>
  <c r="K580"/>
  <c r="J580"/>
  <c r="I580"/>
  <c r="H580" s="1"/>
  <c r="H579" s="1"/>
  <c r="H578" s="1"/>
  <c r="K577"/>
  <c r="K576" s="1"/>
  <c r="J577"/>
  <c r="J576" s="1"/>
  <c r="I577"/>
  <c r="H577" s="1"/>
  <c r="K570"/>
  <c r="K569" s="1"/>
  <c r="J570"/>
  <c r="J569" s="1"/>
  <c r="I570"/>
  <c r="H570" s="1"/>
  <c r="K567"/>
  <c r="K566" s="1"/>
  <c r="J564" s="1"/>
  <c r="J567"/>
  <c r="I567"/>
  <c r="H567"/>
  <c r="K563"/>
  <c r="J563"/>
  <c r="I563"/>
  <c r="H563"/>
  <c r="K559"/>
  <c r="J559" s="1"/>
  <c r="I559"/>
  <c r="H559"/>
  <c r="H827" l="1"/>
  <c r="H826" s="1"/>
  <c r="G796"/>
  <c r="K760"/>
  <c r="G711"/>
  <c r="G674"/>
  <c r="J760"/>
  <c r="I768"/>
  <c r="G597"/>
  <c r="J768"/>
  <c r="G927"/>
  <c r="G631"/>
  <c r="K768"/>
  <c r="K742"/>
  <c r="G601"/>
  <c r="J566"/>
  <c r="I564" s="1"/>
  <c r="I582"/>
  <c r="I581" s="1"/>
  <c r="G679"/>
  <c r="K678" s="1"/>
  <c r="J678" s="1"/>
  <c r="I678" s="1"/>
  <c r="G678" s="1"/>
  <c r="I569"/>
  <c r="I566"/>
  <c r="J630"/>
  <c r="G630" s="1"/>
  <c r="J789"/>
  <c r="I789" s="1"/>
  <c r="G789" s="1"/>
  <c r="G691"/>
  <c r="K690" s="1"/>
  <c r="J690" s="1"/>
  <c r="G690" s="1"/>
  <c r="K689" s="1"/>
  <c r="G689" s="1"/>
  <c r="G570"/>
  <c r="D100" i="45" s="1"/>
  <c r="G577" i="43"/>
  <c r="I576"/>
  <c r="I588"/>
  <c r="I587" s="1"/>
  <c r="H595"/>
  <c r="H594" s="1"/>
  <c r="H593" s="1"/>
  <c r="I585"/>
  <c r="G585" s="1"/>
  <c r="K584" s="1"/>
  <c r="J584" s="1"/>
  <c r="I584" s="1"/>
  <c r="G567"/>
  <c r="H569"/>
  <c r="H568" s="1"/>
  <c r="H576"/>
  <c r="H575" s="1"/>
  <c r="K646"/>
  <c r="I55" i="46"/>
  <c r="E55" s="1"/>
  <c r="I54" s="1"/>
  <c r="H54" s="1"/>
  <c r="G54" s="1"/>
  <c r="J646" i="43"/>
  <c r="K615"/>
  <c r="K707"/>
  <c r="J707" s="1"/>
  <c r="I707" s="1"/>
  <c r="G707" s="1"/>
  <c r="K706" s="1"/>
  <c r="G580"/>
  <c r="K579" s="1"/>
  <c r="J579" s="1"/>
  <c r="I579" s="1"/>
  <c r="G579" s="1"/>
  <c r="K578" s="1"/>
  <c r="J578" s="1"/>
  <c r="I578" s="1"/>
  <c r="G578" s="1"/>
  <c r="G604"/>
  <c r="I615"/>
  <c r="K619"/>
  <c r="G583"/>
  <c r="H646"/>
  <c r="H645" s="1"/>
  <c r="G749"/>
  <c r="J615"/>
  <c r="G769"/>
  <c r="I746"/>
  <c r="J742"/>
  <c r="G926"/>
  <c r="K925" s="1"/>
  <c r="G925" s="1"/>
  <c r="D587" i="45" s="1"/>
  <c r="D586" s="1"/>
  <c r="G753" i="43"/>
  <c r="K752" s="1"/>
  <c r="J752" s="1"/>
  <c r="I752" s="1"/>
  <c r="G752" s="1"/>
  <c r="G684"/>
  <c r="H756"/>
  <c r="G757"/>
  <c r="K756" s="1"/>
  <c r="J756" s="1"/>
  <c r="I756" s="1"/>
  <c r="G605"/>
  <c r="H734"/>
  <c r="H566"/>
  <c r="H562"/>
  <c r="H582"/>
  <c r="H581" s="1"/>
  <c r="G586"/>
  <c r="G589"/>
  <c r="G596"/>
  <c r="K595" s="1"/>
  <c r="J595" s="1"/>
  <c r="J921"/>
  <c r="F54" i="46"/>
  <c r="J783" i="43"/>
  <c r="K782"/>
  <c r="J663"/>
  <c r="K662"/>
  <c r="G808"/>
  <c r="K807" s="1"/>
  <c r="G563"/>
  <c r="K562" s="1"/>
  <c r="H600"/>
  <c r="H599" s="1"/>
  <c r="G846"/>
  <c r="I620"/>
  <c r="H620" s="1"/>
  <c r="J619"/>
  <c r="G804"/>
  <c r="G588"/>
  <c r="K587" s="1"/>
  <c r="J587" s="1"/>
  <c r="G587" s="1"/>
  <c r="I594"/>
  <c r="I593" s="1"/>
  <c r="H584"/>
  <c r="H706"/>
  <c r="G603"/>
  <c r="K602" s="1"/>
  <c r="J602" s="1"/>
  <c r="I602" s="1"/>
  <c r="G602" s="1"/>
  <c r="I646"/>
  <c r="G647"/>
  <c r="I760"/>
  <c r="G761"/>
  <c r="K733"/>
  <c r="J733" s="1"/>
  <c r="G559"/>
  <c r="I558"/>
  <c r="H558"/>
  <c r="G827" l="1"/>
  <c r="K826" s="1"/>
  <c r="J826" s="1"/>
  <c r="J825" s="1"/>
  <c r="H591"/>
  <c r="J562"/>
  <c r="K561"/>
  <c r="G565"/>
  <c r="H564"/>
  <c r="I826"/>
  <c r="G826" s="1"/>
  <c r="K825" s="1"/>
  <c r="H825"/>
  <c r="I706"/>
  <c r="G595"/>
  <c r="K594" s="1"/>
  <c r="J594" s="1"/>
  <c r="G594" s="1"/>
  <c r="K593" s="1"/>
  <c r="I788"/>
  <c r="G569"/>
  <c r="K568" s="1"/>
  <c r="J568" s="1"/>
  <c r="I568" s="1"/>
  <c r="G568" s="1"/>
  <c r="J788"/>
  <c r="G768"/>
  <c r="G576"/>
  <c r="K575" s="1"/>
  <c r="I619"/>
  <c r="J706"/>
  <c r="G566"/>
  <c r="G584"/>
  <c r="G646"/>
  <c r="K645" s="1"/>
  <c r="J645" s="1"/>
  <c r="I645" s="1"/>
  <c r="G645" s="1"/>
  <c r="K644" s="1"/>
  <c r="G644" s="1"/>
  <c r="K643" s="1"/>
  <c r="J643" s="1"/>
  <c r="I643" s="1"/>
  <c r="G643" s="1"/>
  <c r="K642" s="1"/>
  <c r="J642" s="1"/>
  <c r="I642" s="1"/>
  <c r="G642" s="1"/>
  <c r="K641" s="1"/>
  <c r="J641" s="1"/>
  <c r="I641" s="1"/>
  <c r="G641" s="1"/>
  <c r="K924"/>
  <c r="G924" s="1"/>
  <c r="K923" s="1"/>
  <c r="G923" s="1"/>
  <c r="D585" i="45" s="1"/>
  <c r="D584" s="1"/>
  <c r="D583" s="1"/>
  <c r="G582" i="43"/>
  <c r="K581" s="1"/>
  <c r="J581" s="1"/>
  <c r="K558"/>
  <c r="J558" s="1"/>
  <c r="G558" s="1"/>
  <c r="K557" s="1"/>
  <c r="J557" s="1"/>
  <c r="I557" s="1"/>
  <c r="K741"/>
  <c r="G600"/>
  <c r="K599" s="1"/>
  <c r="J599" s="1"/>
  <c r="I599" s="1"/>
  <c r="G599" s="1"/>
  <c r="J741"/>
  <c r="G756"/>
  <c r="G746"/>
  <c r="I742"/>
  <c r="G742" s="1"/>
  <c r="H741"/>
  <c r="H733"/>
  <c r="H732" s="1"/>
  <c r="H728" s="1"/>
  <c r="G734"/>
  <c r="E54" i="46"/>
  <c r="D181" i="45"/>
  <c r="H619" i="43"/>
  <c r="G620"/>
  <c r="J919"/>
  <c r="K688"/>
  <c r="J688" s="1"/>
  <c r="I688" s="1"/>
  <c r="G688"/>
  <c r="D258" i="45"/>
  <c r="D257" s="1"/>
  <c r="D256" s="1"/>
  <c r="D255" s="1"/>
  <c r="D254" s="1"/>
  <c r="D253" s="1"/>
  <c r="D252" s="1"/>
  <c r="D251" s="1"/>
  <c r="D250" s="1"/>
  <c r="I663" i="43"/>
  <c r="G663" s="1"/>
  <c r="J662"/>
  <c r="G783"/>
  <c r="J782"/>
  <c r="I782" s="1"/>
  <c r="G782" s="1"/>
  <c r="K781" s="1"/>
  <c r="J781" s="1"/>
  <c r="I781" s="1"/>
  <c r="G781" s="1"/>
  <c r="K780" s="1"/>
  <c r="J807"/>
  <c r="K806"/>
  <c r="K803" s="1"/>
  <c r="J732"/>
  <c r="I732" s="1"/>
  <c r="G760"/>
  <c r="H557"/>
  <c r="J575" l="1"/>
  <c r="K574"/>
  <c r="J593"/>
  <c r="J591"/>
  <c r="J590" s="1"/>
  <c r="H590"/>
  <c r="H574" s="1"/>
  <c r="H573" s="1"/>
  <c r="I562"/>
  <c r="J561"/>
  <c r="G564"/>
  <c r="H561"/>
  <c r="H560" s="1"/>
  <c r="K824"/>
  <c r="I48" i="46"/>
  <c r="H824" i="43"/>
  <c r="F48" i="46"/>
  <c r="H48"/>
  <c r="J824" i="43"/>
  <c r="H913"/>
  <c r="H912" s="1"/>
  <c r="H893" s="1"/>
  <c r="I825"/>
  <c r="G825" s="1"/>
  <c r="G788"/>
  <c r="G706"/>
  <c r="G581"/>
  <c r="K922"/>
  <c r="K921" s="1"/>
  <c r="G921" s="1"/>
  <c r="K920" s="1"/>
  <c r="I741"/>
  <c r="G741" s="1"/>
  <c r="G619"/>
  <c r="K618" s="1"/>
  <c r="K617" s="1"/>
  <c r="G733"/>
  <c r="K732" s="1"/>
  <c r="G732" s="1"/>
  <c r="K731" s="1"/>
  <c r="G731" s="1"/>
  <c r="I662"/>
  <c r="G662" s="1"/>
  <c r="K661" s="1"/>
  <c r="D95" i="45"/>
  <c r="D94" s="1"/>
  <c r="D180"/>
  <c r="K687" i="43"/>
  <c r="J914"/>
  <c r="I914" s="1"/>
  <c r="K802"/>
  <c r="I807"/>
  <c r="J806"/>
  <c r="J803" s="1"/>
  <c r="J780"/>
  <c r="J661"/>
  <c r="D249" i="45"/>
  <c r="D248" s="1"/>
  <c r="J618" i="43"/>
  <c r="H50" i="46"/>
  <c r="G50" s="1"/>
  <c r="G557" i="43"/>
  <c r="K556" s="1"/>
  <c r="J556" s="1"/>
  <c r="I556" s="1"/>
  <c r="H556"/>
  <c r="I555"/>
  <c r="H555" s="1"/>
  <c r="H554" s="1"/>
  <c r="H553" s="1"/>
  <c r="J552"/>
  <c r="J551" s="1"/>
  <c r="I552"/>
  <c r="H552" s="1"/>
  <c r="H551" s="1"/>
  <c r="K549"/>
  <c r="K548" s="1"/>
  <c r="J549"/>
  <c r="J548" s="1"/>
  <c r="I549"/>
  <c r="H549" s="1"/>
  <c r="H548" s="1"/>
  <c r="H547" s="1"/>
  <c r="I575" l="1"/>
  <c r="J574"/>
  <c r="G593"/>
  <c r="I561"/>
  <c r="G561" s="1"/>
  <c r="K560" s="1"/>
  <c r="J560" s="1"/>
  <c r="I560" s="1"/>
  <c r="G560" s="1"/>
  <c r="G562"/>
  <c r="I824"/>
  <c r="G824" s="1"/>
  <c r="K823" s="1"/>
  <c r="G48" i="46"/>
  <c r="E48" s="1"/>
  <c r="I47"/>
  <c r="H47" s="1"/>
  <c r="H839" i="43"/>
  <c r="F53" i="46"/>
  <c r="F47"/>
  <c r="G922" i="43"/>
  <c r="K730"/>
  <c r="G730" s="1"/>
  <c r="K729" s="1"/>
  <c r="K728" s="1"/>
  <c r="I548"/>
  <c r="G548" s="1"/>
  <c r="K547" s="1"/>
  <c r="I661"/>
  <c r="G661" s="1"/>
  <c r="G549"/>
  <c r="K919"/>
  <c r="G920"/>
  <c r="D582" i="45" s="1"/>
  <c r="D581" s="1"/>
  <c r="D576" s="1"/>
  <c r="I551" i="43"/>
  <c r="D247" i="45"/>
  <c r="D246" s="1"/>
  <c r="D245" s="1"/>
  <c r="D244" s="1"/>
  <c r="D243" s="1"/>
  <c r="D242" s="1"/>
  <c r="D241" s="1"/>
  <c r="D235" s="1"/>
  <c r="I806" i="43"/>
  <c r="I803" s="1"/>
  <c r="J802"/>
  <c r="H807"/>
  <c r="G807" s="1"/>
  <c r="D234" i="45" s="1"/>
  <c r="J687" i="43"/>
  <c r="I687" s="1"/>
  <c r="G687" s="1"/>
  <c r="K683"/>
  <c r="I618"/>
  <c r="J617"/>
  <c r="I780"/>
  <c r="G780" s="1"/>
  <c r="J729"/>
  <c r="H550"/>
  <c r="H546" s="1"/>
  <c r="J547"/>
  <c r="F50" i="46"/>
  <c r="I728" i="43"/>
  <c r="G556"/>
  <c r="K555" s="1"/>
  <c r="J555" s="1"/>
  <c r="G555" s="1"/>
  <c r="K554" s="1"/>
  <c r="J554" s="1"/>
  <c r="I554" s="1"/>
  <c r="G554" s="1"/>
  <c r="K553" s="1"/>
  <c r="J553" s="1"/>
  <c r="I553" s="1"/>
  <c r="G553" s="1"/>
  <c r="K552" s="1"/>
  <c r="G575" l="1"/>
  <c r="I591"/>
  <c r="G592"/>
  <c r="D56" i="45" s="1"/>
  <c r="K822" i="43"/>
  <c r="J822" s="1"/>
  <c r="I822" s="1"/>
  <c r="G822" s="1"/>
  <c r="K821" s="1"/>
  <c r="J821" s="1"/>
  <c r="I821" s="1"/>
  <c r="G821" s="1"/>
  <c r="K820" s="1"/>
  <c r="J820" s="1"/>
  <c r="I820" s="1"/>
  <c r="G820" s="1"/>
  <c r="K819" s="1"/>
  <c r="J819" s="1"/>
  <c r="I819" s="1"/>
  <c r="G819" s="1"/>
  <c r="K818" s="1"/>
  <c r="J818" s="1"/>
  <c r="I818" s="1"/>
  <c r="G818" s="1"/>
  <c r="G823"/>
  <c r="G47" i="46"/>
  <c r="E47" s="1"/>
  <c r="K914" i="43"/>
  <c r="G914" s="1"/>
  <c r="K913" s="1"/>
  <c r="I913" s="1"/>
  <c r="G919"/>
  <c r="J683"/>
  <c r="I683" s="1"/>
  <c r="H683" s="1"/>
  <c r="H682" s="1"/>
  <c r="G552"/>
  <c r="K551"/>
  <c r="G551" s="1"/>
  <c r="K550" s="1"/>
  <c r="J550" s="1"/>
  <c r="I550" s="1"/>
  <c r="G550" s="1"/>
  <c r="G729"/>
  <c r="J728"/>
  <c r="I727" s="1"/>
  <c r="H618"/>
  <c r="I617"/>
  <c r="I616" s="1"/>
  <c r="I802"/>
  <c r="I800"/>
  <c r="I799" s="1"/>
  <c r="I795" s="1"/>
  <c r="D233" i="45"/>
  <c r="D232" s="1"/>
  <c r="H806" i="43"/>
  <c r="H803" s="1"/>
  <c r="F49" i="46"/>
  <c r="H727" i="43"/>
  <c r="I547"/>
  <c r="H545"/>
  <c r="D55" i="45" l="1"/>
  <c r="D54" s="1"/>
  <c r="I46" i="46"/>
  <c r="H46" s="1"/>
  <c r="G46" s="1"/>
  <c r="E46" s="1"/>
  <c r="I590" i="43"/>
  <c r="G591"/>
  <c r="G727"/>
  <c r="G728"/>
  <c r="G683"/>
  <c r="K682" s="1"/>
  <c r="J546"/>
  <c r="J545" s="1"/>
  <c r="K546"/>
  <c r="K545" s="1"/>
  <c r="I912"/>
  <c r="G913"/>
  <c r="K912" s="1"/>
  <c r="K893" s="1"/>
  <c r="I53" i="46" s="1"/>
  <c r="H617" i="43"/>
  <c r="G617" s="1"/>
  <c r="K616" s="1"/>
  <c r="J616" s="1"/>
  <c r="G618"/>
  <c r="D179" i="45" s="1"/>
  <c r="H725" i="43"/>
  <c r="H802"/>
  <c r="G806"/>
  <c r="D231" i="45"/>
  <c r="D230" s="1"/>
  <c r="J682" i="43"/>
  <c r="I682" s="1"/>
  <c r="I546"/>
  <c r="G547"/>
  <c r="J542"/>
  <c r="I542" s="1"/>
  <c r="H542" s="1"/>
  <c r="K541"/>
  <c r="J541"/>
  <c r="I541"/>
  <c r="H541" s="1"/>
  <c r="K539"/>
  <c r="J539"/>
  <c r="I539"/>
  <c r="H539" s="1"/>
  <c r="J533"/>
  <c r="J532" s="1"/>
  <c r="I533"/>
  <c r="H533" s="1"/>
  <c r="H532" s="1"/>
  <c r="H531" s="1"/>
  <c r="H530" s="1"/>
  <c r="K529"/>
  <c r="K528" s="1"/>
  <c r="J529"/>
  <c r="J528" s="1"/>
  <c r="I529"/>
  <c r="H529" s="1"/>
  <c r="J527"/>
  <c r="J526" s="1"/>
  <c r="I527"/>
  <c r="H527" s="1"/>
  <c r="H526" s="1"/>
  <c r="K525"/>
  <c r="K524" s="1"/>
  <c r="J525"/>
  <c r="I525"/>
  <c r="H525" s="1"/>
  <c r="H524" s="1"/>
  <c r="K520"/>
  <c r="K519" s="1"/>
  <c r="J520"/>
  <c r="I520"/>
  <c r="H520" s="1"/>
  <c r="H519" s="1"/>
  <c r="K517"/>
  <c r="K516" s="1"/>
  <c r="J517"/>
  <c r="I517"/>
  <c r="H517"/>
  <c r="K515"/>
  <c r="K514" s="1"/>
  <c r="J515"/>
  <c r="J514" s="1"/>
  <c r="I515"/>
  <c r="H515" s="1"/>
  <c r="K513"/>
  <c r="K512" s="1"/>
  <c r="J513"/>
  <c r="J512" s="1"/>
  <c r="I513"/>
  <c r="H513" s="1"/>
  <c r="K508"/>
  <c r="J508"/>
  <c r="I508"/>
  <c r="I507" s="1"/>
  <c r="H508"/>
  <c r="K505"/>
  <c r="J505"/>
  <c r="I505"/>
  <c r="H505"/>
  <c r="K502"/>
  <c r="J502"/>
  <c r="I502"/>
  <c r="I501" s="1"/>
  <c r="H502"/>
  <c r="J500"/>
  <c r="J499" s="1"/>
  <c r="I500"/>
  <c r="I499" s="1"/>
  <c r="H500"/>
  <c r="K495"/>
  <c r="J495"/>
  <c r="I495"/>
  <c r="H495"/>
  <c r="H494" s="1"/>
  <c r="K492"/>
  <c r="K491" s="1"/>
  <c r="J492"/>
  <c r="I492"/>
  <c r="H492" s="1"/>
  <c r="H491" s="1"/>
  <c r="K489"/>
  <c r="J489"/>
  <c r="I489"/>
  <c r="H489" s="1"/>
  <c r="J484"/>
  <c r="I484" s="1"/>
  <c r="H484"/>
  <c r="H483" s="1"/>
  <c r="H482" s="1"/>
  <c r="J481"/>
  <c r="I481"/>
  <c r="H481" s="1"/>
  <c r="H480" s="1"/>
  <c r="K478"/>
  <c r="K477" s="1"/>
  <c r="J478"/>
  <c r="I478" s="1"/>
  <c r="H478"/>
  <c r="J476"/>
  <c r="I476"/>
  <c r="H476" s="1"/>
  <c r="H475" s="1"/>
  <c r="J470"/>
  <c r="I470"/>
  <c r="H470"/>
  <c r="H469" s="1"/>
  <c r="H468" s="1"/>
  <c r="K467"/>
  <c r="K466" s="1"/>
  <c r="J467"/>
  <c r="I467"/>
  <c r="H467" s="1"/>
  <c r="K464"/>
  <c r="J464"/>
  <c r="I464"/>
  <c r="H464" s="1"/>
  <c r="K461"/>
  <c r="K460" s="1"/>
  <c r="J461"/>
  <c r="I461" s="1"/>
  <c r="H461"/>
  <c r="H460" s="1"/>
  <c r="H459" s="1"/>
  <c r="K458"/>
  <c r="J458"/>
  <c r="I458"/>
  <c r="I457" s="1"/>
  <c r="H458"/>
  <c r="J456"/>
  <c r="J455" s="1"/>
  <c r="I456"/>
  <c r="I455" s="1"/>
  <c r="H456"/>
  <c r="K452"/>
  <c r="J452"/>
  <c r="J451" s="1"/>
  <c r="J450" s="1"/>
  <c r="I452"/>
  <c r="I451" s="1"/>
  <c r="H452"/>
  <c r="K447"/>
  <c r="J447"/>
  <c r="I447"/>
  <c r="I446" s="1"/>
  <c r="H447"/>
  <c r="K444"/>
  <c r="J444"/>
  <c r="J443" s="1"/>
  <c r="I444"/>
  <c r="H444"/>
  <c r="K441"/>
  <c r="J441"/>
  <c r="I441"/>
  <c r="H441"/>
  <c r="K438"/>
  <c r="J438"/>
  <c r="I438"/>
  <c r="H438"/>
  <c r="H437" s="1"/>
  <c r="H436" s="1"/>
  <c r="J435"/>
  <c r="J434" s="1"/>
  <c r="I435"/>
  <c r="H435" s="1"/>
  <c r="K430"/>
  <c r="J430"/>
  <c r="J429" s="1"/>
  <c r="I430"/>
  <c r="H430"/>
  <c r="K428"/>
  <c r="K427" s="1"/>
  <c r="J428"/>
  <c r="I428"/>
  <c r="H428"/>
  <c r="H427" s="1"/>
  <c r="K425"/>
  <c r="K424" s="1"/>
  <c r="J425"/>
  <c r="J424" s="1"/>
  <c r="I425"/>
  <c r="I424" s="1"/>
  <c r="H425"/>
  <c r="K423"/>
  <c r="K422" s="1"/>
  <c r="J423"/>
  <c r="I423"/>
  <c r="H423"/>
  <c r="K420"/>
  <c r="J420"/>
  <c r="I420"/>
  <c r="H420"/>
  <c r="H419" s="1"/>
  <c r="K418"/>
  <c r="K417" s="1"/>
  <c r="J418"/>
  <c r="I418" s="1"/>
  <c r="H418"/>
  <c r="K413"/>
  <c r="K412" s="1"/>
  <c r="J413"/>
  <c r="I413"/>
  <c r="H413"/>
  <c r="J408"/>
  <c r="I408"/>
  <c r="H408" s="1"/>
  <c r="J405"/>
  <c r="I405"/>
  <c r="H405"/>
  <c r="H404" s="1"/>
  <c r="K396"/>
  <c r="I396"/>
  <c r="H396"/>
  <c r="K393"/>
  <c r="K392" s="1"/>
  <c r="J393"/>
  <c r="I393"/>
  <c r="H393"/>
  <c r="H392" s="1"/>
  <c r="K390"/>
  <c r="J390"/>
  <c r="I390"/>
  <c r="H390"/>
  <c r="K388"/>
  <c r="K387" s="1"/>
  <c r="J388"/>
  <c r="I388"/>
  <c r="H388"/>
  <c r="K382"/>
  <c r="K381" s="1"/>
  <c r="J382"/>
  <c r="I382"/>
  <c r="I381" s="1"/>
  <c r="H382"/>
  <c r="H381" s="1"/>
  <c r="H380" s="1"/>
  <c r="H379" s="1"/>
  <c r="K378"/>
  <c r="J378"/>
  <c r="J377" s="1"/>
  <c r="I378"/>
  <c r="I377" s="1"/>
  <c r="H378"/>
  <c r="H377" s="1"/>
  <c r="H376" s="1"/>
  <c r="H375" s="1"/>
  <c r="J368"/>
  <c r="J367" s="1"/>
  <c r="H368"/>
  <c r="H367" s="1"/>
  <c r="K365"/>
  <c r="K364" s="1"/>
  <c r="I365"/>
  <c r="I364" s="1"/>
  <c r="K359"/>
  <c r="J359"/>
  <c r="I359"/>
  <c r="H359"/>
  <c r="K358"/>
  <c r="J358"/>
  <c r="I358"/>
  <c r="H358"/>
  <c r="K357"/>
  <c r="J357"/>
  <c r="I357"/>
  <c r="H357" s="1"/>
  <c r="H356" s="1"/>
  <c r="J350"/>
  <c r="J349" s="1"/>
  <c r="H350"/>
  <c r="H349" s="1"/>
  <c r="J347"/>
  <c r="H347"/>
  <c r="H346" s="1"/>
  <c r="J344"/>
  <c r="H344"/>
  <c r="H343" s="1"/>
  <c r="H342" s="1"/>
  <c r="K341"/>
  <c r="J341" s="1"/>
  <c r="I341"/>
  <c r="H341" s="1"/>
  <c r="H340" s="1"/>
  <c r="K337"/>
  <c r="K336" s="1"/>
  <c r="J337"/>
  <c r="J336" s="1"/>
  <c r="I337"/>
  <c r="I336" s="1"/>
  <c r="H337"/>
  <c r="K335"/>
  <c r="K334" s="1"/>
  <c r="J335"/>
  <c r="J334" s="1"/>
  <c r="I335"/>
  <c r="I334" s="1"/>
  <c r="H335"/>
  <c r="H334" s="1"/>
  <c r="K332"/>
  <c r="I332"/>
  <c r="H332" s="1"/>
  <c r="H331" s="1"/>
  <c r="K329"/>
  <c r="J329"/>
  <c r="J328" s="1"/>
  <c r="I329"/>
  <c r="I328" s="1"/>
  <c r="I327" s="1"/>
  <c r="K326"/>
  <c r="J326"/>
  <c r="J325" s="1"/>
  <c r="I326"/>
  <c r="K323"/>
  <c r="K322" s="1"/>
  <c r="J323"/>
  <c r="J322" s="1"/>
  <c r="I323"/>
  <c r="I322" s="1"/>
  <c r="H323"/>
  <c r="K318"/>
  <c r="J318"/>
  <c r="I318"/>
  <c r="H318"/>
  <c r="H317" s="1"/>
  <c r="H316" s="1"/>
  <c r="H315" s="1"/>
  <c r="K314"/>
  <c r="J314"/>
  <c r="I314" s="1"/>
  <c r="H314" s="1"/>
  <c r="H313" s="1"/>
  <c r="H312" s="1"/>
  <c r="H311" s="1"/>
  <c r="H310"/>
  <c r="G310" s="1"/>
  <c r="K309"/>
  <c r="J309"/>
  <c r="I309"/>
  <c r="H308"/>
  <c r="G308" s="1"/>
  <c r="K307"/>
  <c r="J307"/>
  <c r="I307"/>
  <c r="J305"/>
  <c r="K304"/>
  <c r="G590" l="1"/>
  <c r="I574"/>
  <c r="G574" s="1"/>
  <c r="K573" s="1"/>
  <c r="J573" s="1"/>
  <c r="I573" s="1"/>
  <c r="G573" s="1"/>
  <c r="H389"/>
  <c r="D225" i="45"/>
  <c r="D224" s="1"/>
  <c r="D223" s="1"/>
  <c r="D221" s="1"/>
  <c r="D220" s="1"/>
  <c r="D219" s="1"/>
  <c r="D218" s="1"/>
  <c r="D217" s="1"/>
  <c r="D216" s="1"/>
  <c r="D215" s="1"/>
  <c r="D214" s="1"/>
  <c r="D213" s="1"/>
  <c r="D212" s="1"/>
  <c r="D211" s="1"/>
  <c r="D210" s="1"/>
  <c r="D209" s="1"/>
  <c r="D208" s="1"/>
  <c r="D207" s="1"/>
  <c r="D229"/>
  <c r="H800" i="43"/>
  <c r="G682"/>
  <c r="I340"/>
  <c r="G418"/>
  <c r="I434"/>
  <c r="G359"/>
  <c r="G382"/>
  <c r="G423"/>
  <c r="G478"/>
  <c r="G467"/>
  <c r="H477"/>
  <c r="I514"/>
  <c r="G458"/>
  <c r="K457" s="1"/>
  <c r="J457" s="1"/>
  <c r="J454" s="1"/>
  <c r="J504"/>
  <c r="J340"/>
  <c r="K340"/>
  <c r="G337"/>
  <c r="G341"/>
  <c r="J392"/>
  <c r="I443"/>
  <c r="H443" s="1"/>
  <c r="H442" s="1"/>
  <c r="J466"/>
  <c r="I466" s="1"/>
  <c r="H501"/>
  <c r="I519"/>
  <c r="G525"/>
  <c r="H434"/>
  <c r="H433" s="1"/>
  <c r="I512"/>
  <c r="J381"/>
  <c r="G381" s="1"/>
  <c r="K380" s="1"/>
  <c r="J380" s="1"/>
  <c r="I380" s="1"/>
  <c r="G380" s="1"/>
  <c r="K379" s="1"/>
  <c r="J379" s="1"/>
  <c r="I379" s="1"/>
  <c r="G379" s="1"/>
  <c r="H309"/>
  <c r="G309" s="1"/>
  <c r="G323"/>
  <c r="H446"/>
  <c r="G489"/>
  <c r="K488" s="1"/>
  <c r="J488" s="1"/>
  <c r="I488" s="1"/>
  <c r="J507"/>
  <c r="J506" s="1"/>
  <c r="I506" s="1"/>
  <c r="G513"/>
  <c r="G520"/>
  <c r="G541"/>
  <c r="H540"/>
  <c r="J417"/>
  <c r="I417" s="1"/>
  <c r="G438"/>
  <c r="K437" s="1"/>
  <c r="J437" s="1"/>
  <c r="I437" s="1"/>
  <c r="G437" s="1"/>
  <c r="K436" s="1"/>
  <c r="J436" s="1"/>
  <c r="I436" s="1"/>
  <c r="G436" s="1"/>
  <c r="K435" s="1"/>
  <c r="G435" s="1"/>
  <c r="K325"/>
  <c r="G390"/>
  <c r="I392"/>
  <c r="H422"/>
  <c r="G428"/>
  <c r="G492"/>
  <c r="G502"/>
  <c r="D316" i="45" s="1"/>
  <c r="D315" s="1"/>
  <c r="I504" i="43"/>
  <c r="H504" s="1"/>
  <c r="G517"/>
  <c r="G539"/>
  <c r="K538" s="1"/>
  <c r="J538" s="1"/>
  <c r="I538" s="1"/>
  <c r="J460"/>
  <c r="I460" s="1"/>
  <c r="G460" s="1"/>
  <c r="K459" s="1"/>
  <c r="J477"/>
  <c r="I477" s="1"/>
  <c r="H507"/>
  <c r="H506" s="1"/>
  <c r="G515"/>
  <c r="G529"/>
  <c r="I532"/>
  <c r="K333"/>
  <c r="I779"/>
  <c r="I333"/>
  <c r="J306"/>
  <c r="J333"/>
  <c r="H474"/>
  <c r="K306"/>
  <c r="H616"/>
  <c r="H615" s="1"/>
  <c r="H307"/>
  <c r="G307" s="1"/>
  <c r="I306"/>
  <c r="G357"/>
  <c r="K356" s="1"/>
  <c r="J356" s="1"/>
  <c r="I356" s="1"/>
  <c r="G356" s="1"/>
  <c r="K355" s="1"/>
  <c r="G378"/>
  <c r="K377" s="1"/>
  <c r="G377" s="1"/>
  <c r="K376" s="1"/>
  <c r="J376" s="1"/>
  <c r="I376" s="1"/>
  <c r="I375" s="1"/>
  <c r="G388"/>
  <c r="G413"/>
  <c r="H417"/>
  <c r="J422"/>
  <c r="I422" s="1"/>
  <c r="J427"/>
  <c r="I427" s="1"/>
  <c r="G427" s="1"/>
  <c r="G447"/>
  <c r="H463"/>
  <c r="H462" s="1"/>
  <c r="G505"/>
  <c r="H512"/>
  <c r="H514"/>
  <c r="H516"/>
  <c r="I526"/>
  <c r="I528"/>
  <c r="G314"/>
  <c r="D409" i="45" s="1"/>
  <c r="D408" s="1"/>
  <c r="D407" s="1"/>
  <c r="D406" s="1"/>
  <c r="D405" s="1"/>
  <c r="G318" i="43"/>
  <c r="K317" s="1"/>
  <c r="J317" s="1"/>
  <c r="I317" s="1"/>
  <c r="G317" s="1"/>
  <c r="K316" s="1"/>
  <c r="J316" s="1"/>
  <c r="I316" s="1"/>
  <c r="G316" s="1"/>
  <c r="K315" s="1"/>
  <c r="J315" s="1"/>
  <c r="I315" s="1"/>
  <c r="G315" s="1"/>
  <c r="H322"/>
  <c r="G322" s="1"/>
  <c r="K321" s="1"/>
  <c r="J321" s="1"/>
  <c r="I321" s="1"/>
  <c r="I331"/>
  <c r="G335"/>
  <c r="H336"/>
  <c r="G336" s="1"/>
  <c r="K389"/>
  <c r="J389" s="1"/>
  <c r="G393"/>
  <c r="D273" i="45" s="1"/>
  <c r="I429" i="43"/>
  <c r="H440"/>
  <c r="H439" s="1"/>
  <c r="G461"/>
  <c r="I463"/>
  <c r="I462" s="1"/>
  <c r="H466"/>
  <c r="H488"/>
  <c r="H487" s="1"/>
  <c r="H486" s="1"/>
  <c r="G495"/>
  <c r="K494" s="1"/>
  <c r="J494" s="1"/>
  <c r="I494" s="1"/>
  <c r="G494" s="1"/>
  <c r="K493" s="1"/>
  <c r="J493" s="1"/>
  <c r="I493" s="1"/>
  <c r="H493" s="1"/>
  <c r="G493" s="1"/>
  <c r="H499"/>
  <c r="J540"/>
  <c r="I540" s="1"/>
  <c r="G912"/>
  <c r="I893"/>
  <c r="H538"/>
  <c r="G358"/>
  <c r="J387"/>
  <c r="I387" s="1"/>
  <c r="J412"/>
  <c r="I412" s="1"/>
  <c r="G425"/>
  <c r="G444"/>
  <c r="D325" i="45" s="1"/>
  <c r="D324" s="1"/>
  <c r="D323" s="1"/>
  <c r="G452" i="43"/>
  <c r="K451" s="1"/>
  <c r="H455"/>
  <c r="I454"/>
  <c r="J516"/>
  <c r="I516" s="1"/>
  <c r="K511"/>
  <c r="G305"/>
  <c r="H326"/>
  <c r="I350"/>
  <c r="H365"/>
  <c r="I368"/>
  <c r="J396"/>
  <c r="D678" i="45"/>
  <c r="D677" s="1"/>
  <c r="J892" i="43"/>
  <c r="G725"/>
  <c r="K724" s="1"/>
  <c r="J724" s="1"/>
  <c r="I724" s="1"/>
  <c r="H724"/>
  <c r="D178" i="45"/>
  <c r="D177" s="1"/>
  <c r="D176" s="1"/>
  <c r="H387" i="43"/>
  <c r="I389"/>
  <c r="H391"/>
  <c r="H407"/>
  <c r="H406" s="1"/>
  <c r="H412"/>
  <c r="H411" s="1"/>
  <c r="H410" s="1"/>
  <c r="H409" s="1"/>
  <c r="H329"/>
  <c r="J332"/>
  <c r="I344"/>
  <c r="I347"/>
  <c r="J365"/>
  <c r="G803"/>
  <c r="I325"/>
  <c r="G420"/>
  <c r="K419" s="1"/>
  <c r="J419" s="1"/>
  <c r="I419" s="1"/>
  <c r="G419" s="1"/>
  <c r="H424"/>
  <c r="H429"/>
  <c r="H426" s="1"/>
  <c r="G430"/>
  <c r="K429" s="1"/>
  <c r="G441"/>
  <c r="K440" s="1"/>
  <c r="H451"/>
  <c r="H457"/>
  <c r="G464"/>
  <c r="K463" s="1"/>
  <c r="J463" s="1"/>
  <c r="J491"/>
  <c r="I491" s="1"/>
  <c r="G491" s="1"/>
  <c r="K490" s="1"/>
  <c r="J490" s="1"/>
  <c r="I490" s="1"/>
  <c r="K504"/>
  <c r="G508"/>
  <c r="K507" s="1"/>
  <c r="K506" s="1"/>
  <c r="J519"/>
  <c r="J524"/>
  <c r="I524" s="1"/>
  <c r="H528"/>
  <c r="H330"/>
  <c r="G334"/>
  <c r="H345"/>
  <c r="H366"/>
  <c r="H403"/>
  <c r="H490"/>
  <c r="H518"/>
  <c r="H479"/>
  <c r="I363"/>
  <c r="J433"/>
  <c r="I450"/>
  <c r="J449"/>
  <c r="K313"/>
  <c r="J313" s="1"/>
  <c r="I313" s="1"/>
  <c r="G313" s="1"/>
  <c r="K312" s="1"/>
  <c r="J312" s="1"/>
  <c r="I312" s="1"/>
  <c r="G312" s="1"/>
  <c r="K311" s="1"/>
  <c r="J311" s="1"/>
  <c r="I311" s="1"/>
  <c r="G311" s="1"/>
  <c r="K443"/>
  <c r="K501"/>
  <c r="J501" s="1"/>
  <c r="G546"/>
  <c r="I545"/>
  <c r="G545" s="1"/>
  <c r="K544" s="1"/>
  <c r="K446"/>
  <c r="J446" s="1"/>
  <c r="J304"/>
  <c r="I304"/>
  <c r="H304"/>
  <c r="J303"/>
  <c r="K302"/>
  <c r="K301" s="1"/>
  <c r="I302"/>
  <c r="H302"/>
  <c r="K300"/>
  <c r="J300"/>
  <c r="J299" s="1"/>
  <c r="I300"/>
  <c r="I299" s="1"/>
  <c r="H300"/>
  <c r="K294"/>
  <c r="J294"/>
  <c r="I294"/>
  <c r="H294"/>
  <c r="K291"/>
  <c r="J291"/>
  <c r="I291"/>
  <c r="H291" s="1"/>
  <c r="H290" s="1"/>
  <c r="G286"/>
  <c r="K285"/>
  <c r="K284" s="1"/>
  <c r="J285"/>
  <c r="J284" s="1"/>
  <c r="I285"/>
  <c r="H285" s="1"/>
  <c r="K280"/>
  <c r="J280"/>
  <c r="I280"/>
  <c r="H280"/>
  <c r="H279" s="1"/>
  <c r="H278" s="1"/>
  <c r="H277"/>
  <c r="H276" s="1"/>
  <c r="K274"/>
  <c r="J274"/>
  <c r="J273" s="1"/>
  <c r="I274"/>
  <c r="H274"/>
  <c r="G271"/>
  <c r="K270"/>
  <c r="I270"/>
  <c r="H269"/>
  <c r="H268" s="1"/>
  <c r="K267"/>
  <c r="K266" s="1"/>
  <c r="I267"/>
  <c r="H267"/>
  <c r="K265"/>
  <c r="J265"/>
  <c r="I265"/>
  <c r="I264" s="1"/>
  <c r="H265"/>
  <c r="H264" s="1"/>
  <c r="K261"/>
  <c r="K260" s="1"/>
  <c r="J261"/>
  <c r="I261"/>
  <c r="I260" s="1"/>
  <c r="H261"/>
  <c r="H258"/>
  <c r="J255"/>
  <c r="I255"/>
  <c r="I254" s="1"/>
  <c r="H255"/>
  <c r="G252"/>
  <c r="K251"/>
  <c r="K250" s="1"/>
  <c r="J251"/>
  <c r="I251"/>
  <c r="H251" s="1"/>
  <c r="K248"/>
  <c r="J248"/>
  <c r="I248"/>
  <c r="I247" s="1"/>
  <c r="H248"/>
  <c r="H247" s="1"/>
  <c r="H246" s="1"/>
  <c r="K242"/>
  <c r="I29" i="46" s="1"/>
  <c r="J242" i="43"/>
  <c r="H29" i="46" s="1"/>
  <c r="I242" i="43"/>
  <c r="G29" i="46" s="1"/>
  <c r="H242" i="43"/>
  <c r="F29" i="46" s="1"/>
  <c r="K240" i="43"/>
  <c r="J240"/>
  <c r="I240"/>
  <c r="H240"/>
  <c r="K779" l="1"/>
  <c r="H799"/>
  <c r="H795" s="1"/>
  <c r="K273"/>
  <c r="H325"/>
  <c r="G325" s="1"/>
  <c r="K324" s="1"/>
  <c r="J324" s="1"/>
  <c r="I324" s="1"/>
  <c r="H324" s="1"/>
  <c r="G324" s="1"/>
  <c r="D400" i="45"/>
  <c r="D399" s="1"/>
  <c r="G477" i="43"/>
  <c r="K476" s="1"/>
  <c r="G476" s="1"/>
  <c r="K475" s="1"/>
  <c r="J475" s="1"/>
  <c r="I475" s="1"/>
  <c r="G475" s="1"/>
  <c r="K474" s="1"/>
  <c r="G538"/>
  <c r="G501"/>
  <c r="K500" s="1"/>
  <c r="K499" s="1"/>
  <c r="G499" s="1"/>
  <c r="J459"/>
  <c r="G446"/>
  <c r="K445" s="1"/>
  <c r="J445" s="1"/>
  <c r="I445" s="1"/>
  <c r="H445" s="1"/>
  <c r="G445" s="1"/>
  <c r="G504"/>
  <c r="K503" s="1"/>
  <c r="J503" s="1"/>
  <c r="I503" s="1"/>
  <c r="H503" s="1"/>
  <c r="G503" s="1"/>
  <c r="G457"/>
  <c r="K456" s="1"/>
  <c r="G456" s="1"/>
  <c r="K455" s="1"/>
  <c r="G455" s="1"/>
  <c r="K454" s="1"/>
  <c r="G340"/>
  <c r="K339" s="1"/>
  <c r="J339" s="1"/>
  <c r="I339" s="1"/>
  <c r="H339" s="1"/>
  <c r="G339" s="1"/>
  <c r="D328" i="45"/>
  <c r="I511" i="43"/>
  <c r="H498"/>
  <c r="G512"/>
  <c r="G422"/>
  <c r="K421" s="1"/>
  <c r="J421" s="1"/>
  <c r="I421" s="1"/>
  <c r="G392"/>
  <c r="K391" s="1"/>
  <c r="J391" s="1"/>
  <c r="H333"/>
  <c r="G333" s="1"/>
  <c r="G514"/>
  <c r="G519"/>
  <c r="K518" s="1"/>
  <c r="J518" s="1"/>
  <c r="I518" s="1"/>
  <c r="G518" s="1"/>
  <c r="I433"/>
  <c r="G285"/>
  <c r="G294"/>
  <c r="K293" s="1"/>
  <c r="K292" s="1"/>
  <c r="G616"/>
  <c r="G443"/>
  <c r="K442" s="1"/>
  <c r="G387"/>
  <c r="H254"/>
  <c r="K283"/>
  <c r="J302"/>
  <c r="J301" s="1"/>
  <c r="J426"/>
  <c r="G528"/>
  <c r="K527" s="1"/>
  <c r="G527" s="1"/>
  <c r="G466"/>
  <c r="K465" s="1"/>
  <c r="J465" s="1"/>
  <c r="I465" s="1"/>
  <c r="G240"/>
  <c r="K239" s="1"/>
  <c r="J239" s="1"/>
  <c r="I239" s="1"/>
  <c r="H239" s="1"/>
  <c r="G239" s="1"/>
  <c r="K238" s="1"/>
  <c r="J238" s="1"/>
  <c r="I238" s="1"/>
  <c r="G303"/>
  <c r="D322" i="45"/>
  <c r="I386" i="43"/>
  <c r="J386"/>
  <c r="I537"/>
  <c r="H537" s="1"/>
  <c r="H536" s="1"/>
  <c r="H535" s="1"/>
  <c r="I523"/>
  <c r="G451"/>
  <c r="K450" s="1"/>
  <c r="G261"/>
  <c r="G251"/>
  <c r="G270"/>
  <c r="K269" s="1"/>
  <c r="J269" s="1"/>
  <c r="I269" s="1"/>
  <c r="G269" s="1"/>
  <c r="K268" s="1"/>
  <c r="J268" s="1"/>
  <c r="I268" s="1"/>
  <c r="G268" s="1"/>
  <c r="I273"/>
  <c r="J283"/>
  <c r="H450"/>
  <c r="J331"/>
  <c r="H306"/>
  <c r="G306" s="1"/>
  <c r="I284"/>
  <c r="I283"/>
  <c r="K386"/>
  <c r="G417"/>
  <c r="K416" s="1"/>
  <c r="J416" s="1"/>
  <c r="I416" s="1"/>
  <c r="H416" s="1"/>
  <c r="G416" s="1"/>
  <c r="H511"/>
  <c r="H510" s="1"/>
  <c r="H485"/>
  <c r="H321"/>
  <c r="G321" s="1"/>
  <c r="G802"/>
  <c r="G463"/>
  <c r="K462" s="1"/>
  <c r="G516"/>
  <c r="G429"/>
  <c r="G488"/>
  <c r="K487" s="1"/>
  <c r="J487" s="1"/>
  <c r="I487" s="1"/>
  <c r="G487" s="1"/>
  <c r="K486" s="1"/>
  <c r="J486" s="1"/>
  <c r="J485" s="1"/>
  <c r="H454"/>
  <c r="G412"/>
  <c r="K411" s="1"/>
  <c r="J411" s="1"/>
  <c r="I411" s="1"/>
  <c r="G411" s="1"/>
  <c r="K410" s="1"/>
  <c r="J410" s="1"/>
  <c r="I410" s="1"/>
  <c r="G410" s="1"/>
  <c r="K409" s="1"/>
  <c r="J409" s="1"/>
  <c r="I409" s="1"/>
  <c r="G409" s="1"/>
  <c r="K408" s="1"/>
  <c r="K407" s="1"/>
  <c r="J407" s="1"/>
  <c r="I407" s="1"/>
  <c r="G407" s="1"/>
  <c r="K406" s="1"/>
  <c r="J406" s="1"/>
  <c r="I406" s="1"/>
  <c r="G406" s="1"/>
  <c r="K405" s="1"/>
  <c r="G405" s="1"/>
  <c r="D285" i="45" s="1"/>
  <c r="D284" s="1"/>
  <c r="D283" s="1"/>
  <c r="H473" i="43"/>
  <c r="H472" s="1"/>
  <c r="I426"/>
  <c r="K426"/>
  <c r="J537"/>
  <c r="J511"/>
  <c r="G506"/>
  <c r="H465"/>
  <c r="H386"/>
  <c r="J293"/>
  <c r="I293" s="1"/>
  <c r="H250"/>
  <c r="H249" s="1"/>
  <c r="H260"/>
  <c r="H259" s="1"/>
  <c r="J260"/>
  <c r="G274"/>
  <c r="G280"/>
  <c r="K279" s="1"/>
  <c r="J279" s="1"/>
  <c r="I279" s="1"/>
  <c r="G279" s="1"/>
  <c r="K278" s="1"/>
  <c r="J278" s="1"/>
  <c r="I278" s="1"/>
  <c r="G278" s="1"/>
  <c r="K277" s="1"/>
  <c r="G507"/>
  <c r="H523"/>
  <c r="H522" s="1"/>
  <c r="G490"/>
  <c r="G893"/>
  <c r="K892" s="1"/>
  <c r="G892" s="1"/>
  <c r="G53" i="46"/>
  <c r="E53" s="1"/>
  <c r="H283" i="43"/>
  <c r="H284"/>
  <c r="H282" s="1"/>
  <c r="H281" s="1"/>
  <c r="K247"/>
  <c r="J247" s="1"/>
  <c r="G247" s="1"/>
  <c r="K246" s="1"/>
  <c r="G248"/>
  <c r="G265"/>
  <c r="K264" s="1"/>
  <c r="J264" s="1"/>
  <c r="G264" s="1"/>
  <c r="K263" s="1"/>
  <c r="H266"/>
  <c r="H263" s="1"/>
  <c r="G291"/>
  <c r="K290" s="1"/>
  <c r="J290" s="1"/>
  <c r="I290" s="1"/>
  <c r="G290" s="1"/>
  <c r="G300"/>
  <c r="K299" s="1"/>
  <c r="G302"/>
  <c r="G389"/>
  <c r="J462"/>
  <c r="J440"/>
  <c r="I440" s="1"/>
  <c r="G440" s="1"/>
  <c r="K439"/>
  <c r="J364"/>
  <c r="I346"/>
  <c r="I343"/>
  <c r="I342" s="1"/>
  <c r="H328"/>
  <c r="G329"/>
  <c r="K328" s="1"/>
  <c r="J355"/>
  <c r="K354"/>
  <c r="H723"/>
  <c r="H705" s="1"/>
  <c r="G724"/>
  <c r="K723" s="1"/>
  <c r="J891"/>
  <c r="G396"/>
  <c r="K395" s="1"/>
  <c r="J395"/>
  <c r="I395" s="1"/>
  <c r="H395" s="1"/>
  <c r="I367"/>
  <c r="G365"/>
  <c r="D625" i="45" s="1"/>
  <c r="D624" s="1"/>
  <c r="D623" s="1"/>
  <c r="H364" i="43"/>
  <c r="I349"/>
  <c r="G326"/>
  <c r="J250"/>
  <c r="I250" s="1"/>
  <c r="I253"/>
  <c r="H257"/>
  <c r="H273"/>
  <c r="H299"/>
  <c r="D314" i="45"/>
  <c r="D313" s="1"/>
  <c r="J523" i="43"/>
  <c r="G376"/>
  <c r="K375" s="1"/>
  <c r="J375" s="1"/>
  <c r="G375" s="1"/>
  <c r="K368" s="1"/>
  <c r="G368" s="1"/>
  <c r="D628" i="45" s="1"/>
  <c r="D627" s="1"/>
  <c r="D626" s="1"/>
  <c r="J267" i="43"/>
  <c r="J266" s="1"/>
  <c r="I266" s="1"/>
  <c r="K434"/>
  <c r="G434" s="1"/>
  <c r="K433" s="1"/>
  <c r="G424"/>
  <c r="H421"/>
  <c r="G615"/>
  <c r="K614" s="1"/>
  <c r="J614" s="1"/>
  <c r="H614"/>
  <c r="G524"/>
  <c r="G332"/>
  <c r="K331" s="1"/>
  <c r="H275"/>
  <c r="H238"/>
  <c r="G238" s="1"/>
  <c r="K237" s="1"/>
  <c r="J237" s="1"/>
  <c r="I237" s="1"/>
  <c r="E29" i="46"/>
  <c r="I301" i="43"/>
  <c r="H301" s="1"/>
  <c r="J442"/>
  <c r="I442" s="1"/>
  <c r="I459"/>
  <c r="J544"/>
  <c r="D404" i="45"/>
  <c r="D403" s="1"/>
  <c r="I449" i="43"/>
  <c r="J448"/>
  <c r="G242"/>
  <c r="G304"/>
  <c r="J234"/>
  <c r="I234"/>
  <c r="K231"/>
  <c r="J231"/>
  <c r="J230" s="1"/>
  <c r="I231"/>
  <c r="I230" s="1"/>
  <c r="I229" s="1"/>
  <c r="K226"/>
  <c r="J226"/>
  <c r="I226"/>
  <c r="H226"/>
  <c r="H225" s="1"/>
  <c r="K218"/>
  <c r="J218" s="1"/>
  <c r="I218"/>
  <c r="H218"/>
  <c r="J216"/>
  <c r="K215"/>
  <c r="J215" s="1"/>
  <c r="I215"/>
  <c r="H215" s="1"/>
  <c r="J213"/>
  <c r="K210"/>
  <c r="K209" s="1"/>
  <c r="J210"/>
  <c r="I210"/>
  <c r="H210"/>
  <c r="I208"/>
  <c r="H208"/>
  <c r="H207" s="1"/>
  <c r="K201"/>
  <c r="K200" s="1"/>
  <c r="J201"/>
  <c r="I201"/>
  <c r="H201" s="1"/>
  <c r="H200" s="1"/>
  <c r="K197"/>
  <c r="K196" s="1"/>
  <c r="J197"/>
  <c r="J196" s="1"/>
  <c r="I197"/>
  <c r="H197"/>
  <c r="K191"/>
  <c r="J191"/>
  <c r="I191"/>
  <c r="H191"/>
  <c r="K184"/>
  <c r="J184"/>
  <c r="I184"/>
  <c r="H184"/>
  <c r="K180"/>
  <c r="K179" s="1"/>
  <c r="J180"/>
  <c r="I180"/>
  <c r="H180"/>
  <c r="K175"/>
  <c r="K174" s="1"/>
  <c r="J175"/>
  <c r="I175"/>
  <c r="H175"/>
  <c r="H174" s="1"/>
  <c r="K172"/>
  <c r="K171" s="1"/>
  <c r="J172"/>
  <c r="I172"/>
  <c r="H172"/>
  <c r="H171" s="1"/>
  <c r="K169"/>
  <c r="K168" s="1"/>
  <c r="J169"/>
  <c r="I169"/>
  <c r="H169"/>
  <c r="K166"/>
  <c r="K165" s="1"/>
  <c r="J166"/>
  <c r="I166"/>
  <c r="H166"/>
  <c r="K160"/>
  <c r="J160"/>
  <c r="I160"/>
  <c r="H160" s="1"/>
  <c r="H159" s="1"/>
  <c r="H158" s="1"/>
  <c r="K157"/>
  <c r="K156" s="1"/>
  <c r="J157"/>
  <c r="I157"/>
  <c r="H157"/>
  <c r="H156" s="1"/>
  <c r="K155"/>
  <c r="K154" s="1"/>
  <c r="J155"/>
  <c r="I155"/>
  <c r="H155"/>
  <c r="H154" s="1"/>
  <c r="K153"/>
  <c r="K152" s="1"/>
  <c r="J153"/>
  <c r="I153"/>
  <c r="H153"/>
  <c r="H152" s="1"/>
  <c r="K147"/>
  <c r="K146" s="1"/>
  <c r="J147"/>
  <c r="I147"/>
  <c r="H147"/>
  <c r="K145"/>
  <c r="K144" s="1"/>
  <c r="J145"/>
  <c r="J144" s="1"/>
  <c r="I145"/>
  <c r="I144" s="1"/>
  <c r="H145"/>
  <c r="H144" s="1"/>
  <c r="K142"/>
  <c r="K141" s="1"/>
  <c r="J142"/>
  <c r="J141" s="1"/>
  <c r="I142"/>
  <c r="H142" s="1"/>
  <c r="H141" s="1"/>
  <c r="J135"/>
  <c r="I135"/>
  <c r="H135" s="1"/>
  <c r="H134" s="1"/>
  <c r="H133" s="1"/>
  <c r="H132" s="1"/>
  <c r="K122"/>
  <c r="K121" s="1"/>
  <c r="J122"/>
  <c r="J121" s="1"/>
  <c r="I122"/>
  <c r="H122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K86" s="1"/>
  <c r="J87"/>
  <c r="J86" s="1"/>
  <c r="I87"/>
  <c r="I86" s="1"/>
  <c r="H87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617" i="45"/>
  <c r="D616" s="1"/>
  <c r="D619"/>
  <c r="D618" s="1"/>
  <c r="D638"/>
  <c r="D637" s="1"/>
  <c r="D636" s="1"/>
  <c r="D635" s="1"/>
  <c r="D642"/>
  <c r="D641" s="1"/>
  <c r="D640" s="1"/>
  <c r="D639" s="1"/>
  <c r="D648"/>
  <c r="D647" s="1"/>
  <c r="D658"/>
  <c r="D657" s="1"/>
  <c r="D656" s="1"/>
  <c r="D690"/>
  <c r="D689" s="1"/>
  <c r="D688" s="1"/>
  <c r="D697"/>
  <c r="D696" s="1"/>
  <c r="D695" s="1"/>
  <c r="D706"/>
  <c r="D705" s="1"/>
  <c r="D704" s="1"/>
  <c r="D712"/>
  <c r="D711" s="1"/>
  <c r="D710" s="1"/>
  <c r="D703"/>
  <c r="D702" s="1"/>
  <c r="D709"/>
  <c r="D708" s="1"/>
  <c r="D707" s="1"/>
  <c r="G442" i="43" l="1"/>
  <c r="G433"/>
  <c r="H779"/>
  <c r="J800"/>
  <c r="G801"/>
  <c r="D228" i="45" s="1"/>
  <c r="D646"/>
  <c r="D645" s="1"/>
  <c r="D644" s="1"/>
  <c r="I474" i="43"/>
  <c r="D327" i="45"/>
  <c r="D326" s="1"/>
  <c r="J474" i="43"/>
  <c r="I391"/>
  <c r="G391" s="1"/>
  <c r="D701" i="45"/>
  <c r="G500" i="43"/>
  <c r="D312" i="45" s="1"/>
  <c r="D311" s="1"/>
  <c r="D310" s="1"/>
  <c r="D398"/>
  <c r="D397" s="1"/>
  <c r="D396" s="1"/>
  <c r="G465" i="43"/>
  <c r="H432"/>
  <c r="J292"/>
  <c r="J289" s="1"/>
  <c r="J233"/>
  <c r="J232" s="1"/>
  <c r="G450"/>
  <c r="K449" s="1"/>
  <c r="D321" i="45"/>
  <c r="D320" s="1"/>
  <c r="D319" s="1"/>
  <c r="D318" s="1"/>
  <c r="D317" s="1"/>
  <c r="K415" i="43"/>
  <c r="K526"/>
  <c r="K523" s="1"/>
  <c r="G523" s="1"/>
  <c r="K522" s="1"/>
  <c r="H253"/>
  <c r="I108"/>
  <c r="G283"/>
  <c r="K282" s="1"/>
  <c r="J282" s="1"/>
  <c r="K41"/>
  <c r="J165"/>
  <c r="K289"/>
  <c r="G386"/>
  <c r="G75"/>
  <c r="K74" s="1"/>
  <c r="J74" s="1"/>
  <c r="I74" s="1"/>
  <c r="I121"/>
  <c r="G212"/>
  <c r="K211" s="1"/>
  <c r="J211" s="1"/>
  <c r="I211" s="1"/>
  <c r="G215"/>
  <c r="K214" s="1"/>
  <c r="I214" s="1"/>
  <c r="I213" s="1"/>
  <c r="G155"/>
  <c r="G80"/>
  <c r="K79" s="1"/>
  <c r="J79" s="1"/>
  <c r="I104"/>
  <c r="G104" s="1"/>
  <c r="G191"/>
  <c r="G218"/>
  <c r="K217" s="1"/>
  <c r="K216" s="1"/>
  <c r="J168"/>
  <c r="I168" s="1"/>
  <c r="I167" s="1"/>
  <c r="G180"/>
  <c r="G184"/>
  <c r="G408"/>
  <c r="D288" i="45" s="1"/>
  <c r="D287" s="1"/>
  <c r="D286" s="1"/>
  <c r="K404" i="43"/>
  <c r="J404" s="1"/>
  <c r="I404" s="1"/>
  <c r="G404" s="1"/>
  <c r="K403" s="1"/>
  <c r="J403" s="1"/>
  <c r="I403" s="1"/>
  <c r="G403" s="1"/>
  <c r="J415"/>
  <c r="H83"/>
  <c r="G83" s="1"/>
  <c r="G93"/>
  <c r="J154"/>
  <c r="I154" s="1"/>
  <c r="G154" s="1"/>
  <c r="J209"/>
  <c r="H449"/>
  <c r="H448" s="1"/>
  <c r="G24"/>
  <c r="G82"/>
  <c r="J146"/>
  <c r="J143" s="1"/>
  <c r="G210"/>
  <c r="H211"/>
  <c r="H217"/>
  <c r="H216" s="1"/>
  <c r="J246"/>
  <c r="H471"/>
  <c r="F35" i="46" s="1"/>
  <c r="I415" i="43"/>
  <c r="I282"/>
  <c r="G511"/>
  <c r="K510" s="1"/>
  <c r="J510" s="1"/>
  <c r="I510" s="1"/>
  <c r="G510" s="1"/>
  <c r="K509" s="1"/>
  <c r="J509" s="1"/>
  <c r="I509" s="1"/>
  <c r="G48"/>
  <c r="G67"/>
  <c r="K66" s="1"/>
  <c r="J66" s="1"/>
  <c r="I66" s="1"/>
  <c r="G71"/>
  <c r="D481" i="45" s="1"/>
  <c r="D480" s="1"/>
  <c r="I141" i="43"/>
  <c r="G141" s="1"/>
  <c r="K140" s="1"/>
  <c r="J140" s="1"/>
  <c r="I140" s="1"/>
  <c r="J171"/>
  <c r="I171" s="1"/>
  <c r="G171" s="1"/>
  <c r="K170" s="1"/>
  <c r="J170" s="1"/>
  <c r="I170" s="1"/>
  <c r="I34"/>
  <c r="G34" s="1"/>
  <c r="K33" s="1"/>
  <c r="G84"/>
  <c r="J156"/>
  <c r="J174"/>
  <c r="I174" s="1"/>
  <c r="G174" s="1"/>
  <c r="K173" s="1"/>
  <c r="J173" s="1"/>
  <c r="I173" s="1"/>
  <c r="G201"/>
  <c r="G226"/>
  <c r="K225" s="1"/>
  <c r="J225" s="1"/>
  <c r="I225" s="1"/>
  <c r="G225" s="1"/>
  <c r="K224" s="1"/>
  <c r="G273"/>
  <c r="K272" s="1"/>
  <c r="J272" s="1"/>
  <c r="I272" s="1"/>
  <c r="H272" s="1"/>
  <c r="G272" s="1"/>
  <c r="G462"/>
  <c r="G142"/>
  <c r="G169"/>
  <c r="I196"/>
  <c r="G331"/>
  <c r="K330" s="1"/>
  <c r="K320" s="1"/>
  <c r="G36"/>
  <c r="H38"/>
  <c r="H70"/>
  <c r="G70" s="1"/>
  <c r="I106"/>
  <c r="G122"/>
  <c r="G160"/>
  <c r="K159" s="1"/>
  <c r="J159" s="1"/>
  <c r="I159" s="1"/>
  <c r="G159" s="1"/>
  <c r="K158" s="1"/>
  <c r="J158" s="1"/>
  <c r="I158" s="1"/>
  <c r="G158" s="1"/>
  <c r="I165"/>
  <c r="G172"/>
  <c r="G197"/>
  <c r="I209"/>
  <c r="G454"/>
  <c r="I32"/>
  <c r="H31"/>
  <c r="H453"/>
  <c r="G426"/>
  <c r="G284"/>
  <c r="K432"/>
  <c r="G250"/>
  <c r="K249" s="1"/>
  <c r="J249" s="1"/>
  <c r="I249" s="1"/>
  <c r="G249" s="1"/>
  <c r="G299"/>
  <c r="K298" s="1"/>
  <c r="J298" s="1"/>
  <c r="I298" s="1"/>
  <c r="H298" s="1"/>
  <c r="G298" s="1"/>
  <c r="K297" s="1"/>
  <c r="J297" s="1"/>
  <c r="I486"/>
  <c r="G486" s="1"/>
  <c r="K485" s="1"/>
  <c r="K498"/>
  <c r="J498" s="1"/>
  <c r="I498" s="1"/>
  <c r="G498" s="1"/>
  <c r="K497" s="1"/>
  <c r="D395" i="45"/>
  <c r="D394" s="1"/>
  <c r="D393" s="1"/>
  <c r="G266" i="43"/>
  <c r="G260"/>
  <c r="K259" s="1"/>
  <c r="J259" s="1"/>
  <c r="I259" s="1"/>
  <c r="G259" s="1"/>
  <c r="K258" s="1"/>
  <c r="K257" s="1"/>
  <c r="G144"/>
  <c r="K143" s="1"/>
  <c r="I217"/>
  <c r="J103"/>
  <c r="G50"/>
  <c r="H66"/>
  <c r="G69"/>
  <c r="D479" i="45" s="1"/>
  <c r="D478" s="1"/>
  <c r="G35" i="43"/>
  <c r="G42"/>
  <c r="H47"/>
  <c r="G47" s="1"/>
  <c r="H74"/>
  <c r="H73" s="1"/>
  <c r="H72" s="1"/>
  <c r="H79"/>
  <c r="G99"/>
  <c r="G105"/>
  <c r="G145"/>
  <c r="J152"/>
  <c r="I152" s="1"/>
  <c r="G152" s="1"/>
  <c r="G166"/>
  <c r="H168"/>
  <c r="H167" s="1"/>
  <c r="G175"/>
  <c r="H196"/>
  <c r="J200"/>
  <c r="I200" s="1"/>
  <c r="G200" s="1"/>
  <c r="K199" s="1"/>
  <c r="J199" s="1"/>
  <c r="I199" s="1"/>
  <c r="H209"/>
  <c r="K230"/>
  <c r="K891"/>
  <c r="G891" s="1"/>
  <c r="K890" s="1"/>
  <c r="K889" s="1"/>
  <c r="K888" s="1"/>
  <c r="H18"/>
  <c r="H17" s="1"/>
  <c r="G110"/>
  <c r="I146"/>
  <c r="I143" s="1"/>
  <c r="G153"/>
  <c r="I156"/>
  <c r="H179"/>
  <c r="H214"/>
  <c r="H213" s="1"/>
  <c r="G52"/>
  <c r="J18"/>
  <c r="I18" s="1"/>
  <c r="I54"/>
  <c r="I53" s="1"/>
  <c r="I60"/>
  <c r="G87"/>
  <c r="H92"/>
  <c r="H91" s="1"/>
  <c r="G112"/>
  <c r="H121"/>
  <c r="G147"/>
  <c r="H151"/>
  <c r="H150" s="1"/>
  <c r="H149" s="1"/>
  <c r="H148" s="1"/>
  <c r="F22" i="46" s="1"/>
  <c r="G157" i="43"/>
  <c r="J179"/>
  <c r="I179" s="1"/>
  <c r="H237"/>
  <c r="G237" s="1"/>
  <c r="K236" s="1"/>
  <c r="J236" s="1"/>
  <c r="I236" s="1"/>
  <c r="J439"/>
  <c r="I439" s="1"/>
  <c r="H293"/>
  <c r="I292"/>
  <c r="I289" s="1"/>
  <c r="G109"/>
  <c r="J108"/>
  <c r="H170"/>
  <c r="G301"/>
  <c r="I79"/>
  <c r="H231"/>
  <c r="J277"/>
  <c r="K276"/>
  <c r="H613"/>
  <c r="K367"/>
  <c r="G367" s="1"/>
  <c r="K366" s="1"/>
  <c r="J366" s="1"/>
  <c r="I366" s="1"/>
  <c r="G366" s="1"/>
  <c r="J890"/>
  <c r="H704"/>
  <c r="I355"/>
  <c r="J354"/>
  <c r="G328"/>
  <c r="K327" s="1"/>
  <c r="J327" s="1"/>
  <c r="H327"/>
  <c r="J46"/>
  <c r="H86"/>
  <c r="G86" s="1"/>
  <c r="K85" s="1"/>
  <c r="J85" s="1"/>
  <c r="I85" s="1"/>
  <c r="H146"/>
  <c r="H143" s="1"/>
  <c r="I233"/>
  <c r="I448"/>
  <c r="D276" i="45"/>
  <c r="H234" i="43"/>
  <c r="J258"/>
  <c r="J330"/>
  <c r="I330" s="1"/>
  <c r="I614"/>
  <c r="G614" s="1"/>
  <c r="K613" s="1"/>
  <c r="J612" s="1"/>
  <c r="J613"/>
  <c r="G421"/>
  <c r="H415"/>
  <c r="H256"/>
  <c r="H363"/>
  <c r="G364"/>
  <c r="K363" s="1"/>
  <c r="J363" s="1"/>
  <c r="J723"/>
  <c r="K705"/>
  <c r="G19"/>
  <c r="K18" s="1"/>
  <c r="H41"/>
  <c r="H49"/>
  <c r="G49" s="1"/>
  <c r="H54"/>
  <c r="H60"/>
  <c r="H68"/>
  <c r="G68" s="1"/>
  <c r="H165"/>
  <c r="G267"/>
  <c r="G395"/>
  <c r="K394" s="1"/>
  <c r="K385" s="1"/>
  <c r="H521"/>
  <c r="J522"/>
  <c r="I522" s="1"/>
  <c r="K108"/>
  <c r="G23"/>
  <c r="K22" s="1"/>
  <c r="H199"/>
  <c r="H198" s="1"/>
  <c r="I46"/>
  <c r="K46"/>
  <c r="H140"/>
  <c r="H509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73"/>
  <c r="K92"/>
  <c r="J263"/>
  <c r="I263" s="1"/>
  <c r="H534"/>
  <c r="D402" i="45"/>
  <c r="D401" s="1"/>
  <c r="I544" i="43"/>
  <c r="G459"/>
  <c r="I246"/>
  <c r="H20"/>
  <c r="G51"/>
  <c r="G81"/>
  <c r="H103"/>
  <c r="H108"/>
  <c r="G111"/>
  <c r="K151"/>
  <c r="D227" i="45" l="1"/>
  <c r="D226" s="1"/>
  <c r="D222" s="1"/>
  <c r="D206" s="1"/>
  <c r="D205" s="1"/>
  <c r="D204" s="1"/>
  <c r="D203" s="1"/>
  <c r="D202" s="1"/>
  <c r="D201" s="1"/>
  <c r="D200" s="1"/>
  <c r="D199" s="1"/>
  <c r="D198" s="1"/>
  <c r="D197" s="1"/>
  <c r="D196" s="1"/>
  <c r="D195" s="1"/>
  <c r="D194" s="1"/>
  <c r="D193" s="1"/>
  <c r="D192" s="1"/>
  <c r="D191" s="1"/>
  <c r="D175" s="1"/>
  <c r="H740" i="43"/>
  <c r="H739" s="1"/>
  <c r="J799"/>
  <c r="G800"/>
  <c r="G474"/>
  <c r="D700" i="45"/>
  <c r="D699" s="1"/>
  <c r="D309"/>
  <c r="D477"/>
  <c r="D476" s="1"/>
  <c r="D475" s="1"/>
  <c r="D474" s="1"/>
  <c r="J65" i="43"/>
  <c r="I65" s="1"/>
  <c r="D513" i="45"/>
  <c r="D512" s="1"/>
  <c r="D511" s="1"/>
  <c r="G66" i="43"/>
  <c r="K65" s="1"/>
  <c r="I103"/>
  <c r="I102" s="1"/>
  <c r="G211"/>
  <c r="G282"/>
  <c r="K281" s="1"/>
  <c r="J281" s="1"/>
  <c r="I281" s="1"/>
  <c r="G281" s="1"/>
  <c r="G526"/>
  <c r="H206"/>
  <c r="D392" i="45"/>
  <c r="G121" i="43"/>
  <c r="K120" s="1"/>
  <c r="I151"/>
  <c r="G449"/>
  <c r="K448" s="1"/>
  <c r="G448" s="1"/>
  <c r="J102"/>
  <c r="H78"/>
  <c r="H85"/>
  <c r="G85" s="1"/>
  <c r="H90"/>
  <c r="H89" s="1"/>
  <c r="H88" s="1"/>
  <c r="F17" i="46" s="1"/>
  <c r="H297" i="43"/>
  <c r="H296" s="1"/>
  <c r="G170"/>
  <c r="G214"/>
  <c r="K213" s="1"/>
  <c r="G213" s="1"/>
  <c r="J432"/>
  <c r="G217"/>
  <c r="G41"/>
  <c r="K40" s="1"/>
  <c r="J40" s="1"/>
  <c r="G209"/>
  <c r="K208" s="1"/>
  <c r="J208" s="1"/>
  <c r="G208" s="1"/>
  <c r="K207" s="1"/>
  <c r="I207" s="1"/>
  <c r="I206" s="1"/>
  <c r="D510" i="45"/>
  <c r="D509" s="1"/>
  <c r="D508" s="1"/>
  <c r="G140" i="43"/>
  <c r="I216"/>
  <c r="G216" s="1"/>
  <c r="G196"/>
  <c r="K195" s="1"/>
  <c r="J195" s="1"/>
  <c r="I195" s="1"/>
  <c r="H236"/>
  <c r="G236" s="1"/>
  <c r="K235" s="1"/>
  <c r="H262"/>
  <c r="G522"/>
  <c r="G18"/>
  <c r="K17" s="1"/>
  <c r="J17" s="1"/>
  <c r="I17" s="1"/>
  <c r="G17" s="1"/>
  <c r="J497"/>
  <c r="H195"/>
  <c r="H194" s="1"/>
  <c r="I297"/>
  <c r="I296" s="1"/>
  <c r="H40"/>
  <c r="I485"/>
  <c r="G485" s="1"/>
  <c r="K484" s="1"/>
  <c r="G484" s="1"/>
  <c r="D654" i="45" s="1"/>
  <c r="D653" s="1"/>
  <c r="D652" s="1"/>
  <c r="K139" i="43"/>
  <c r="J139" s="1"/>
  <c r="G156"/>
  <c r="H65"/>
  <c r="H64" s="1"/>
  <c r="H120"/>
  <c r="I232"/>
  <c r="I228" s="1"/>
  <c r="G79"/>
  <c r="K78" s="1"/>
  <c r="K77" s="1"/>
  <c r="G74"/>
  <c r="K73" s="1"/>
  <c r="J73" s="1"/>
  <c r="I73" s="1"/>
  <c r="G73" s="1"/>
  <c r="K72" s="1"/>
  <c r="J72" s="1"/>
  <c r="I72" s="1"/>
  <c r="G72" s="1"/>
  <c r="D499" i="45"/>
  <c r="D498" s="1"/>
  <c r="J151" i="43"/>
  <c r="H46"/>
  <c r="G46" s="1"/>
  <c r="G168"/>
  <c r="K167" s="1"/>
  <c r="J167" s="1"/>
  <c r="G167" s="1"/>
  <c r="G108"/>
  <c r="K107" s="1"/>
  <c r="K106" s="1"/>
  <c r="G146"/>
  <c r="I139"/>
  <c r="G293"/>
  <c r="H292"/>
  <c r="G179"/>
  <c r="K178" s="1"/>
  <c r="G173"/>
  <c r="G439"/>
  <c r="I432"/>
  <c r="J78"/>
  <c r="I78" s="1"/>
  <c r="I77" s="1"/>
  <c r="G363"/>
  <c r="K362" s="1"/>
  <c r="K361" s="1"/>
  <c r="J611"/>
  <c r="J610"/>
  <c r="J598" s="1"/>
  <c r="J22"/>
  <c r="K21"/>
  <c r="K20" s="1"/>
  <c r="G165"/>
  <c r="K164" s="1"/>
  <c r="H164"/>
  <c r="H59"/>
  <c r="H414"/>
  <c r="G415"/>
  <c r="K414" s="1"/>
  <c r="J414" s="1"/>
  <c r="I414" s="1"/>
  <c r="I613"/>
  <c r="D275" i="45"/>
  <c r="D274" s="1"/>
  <c r="D272" s="1"/>
  <c r="D271" s="1"/>
  <c r="D270" s="1"/>
  <c r="D269" s="1"/>
  <c r="D268" s="1"/>
  <c r="G327" i="43"/>
  <c r="H320"/>
  <c r="I890"/>
  <c r="J889"/>
  <c r="J888" s="1"/>
  <c r="I277"/>
  <c r="J276"/>
  <c r="G231"/>
  <c r="D676" i="45" s="1"/>
  <c r="D675" s="1"/>
  <c r="D674" s="1"/>
  <c r="D673" s="1"/>
  <c r="D672" s="1"/>
  <c r="D671" s="1"/>
  <c r="D670" s="1"/>
  <c r="D669" s="1"/>
  <c r="D668" s="1"/>
  <c r="D667" s="1"/>
  <c r="H230" i="43"/>
  <c r="J320"/>
  <c r="K32"/>
  <c r="G32" s="1"/>
  <c r="K31" s="1"/>
  <c r="G33"/>
  <c r="J394"/>
  <c r="J385" s="1"/>
  <c r="H53"/>
  <c r="I723"/>
  <c r="J705"/>
  <c r="J704" s="1"/>
  <c r="J362"/>
  <c r="I320"/>
  <c r="G330"/>
  <c r="I258"/>
  <c r="J257"/>
  <c r="H233"/>
  <c r="J224"/>
  <c r="K223"/>
  <c r="H355"/>
  <c r="I354"/>
  <c r="G199"/>
  <c r="K198" s="1"/>
  <c r="J198" s="1"/>
  <c r="I198" s="1"/>
  <c r="G198" s="1"/>
  <c r="G509"/>
  <c r="J94"/>
  <c r="I18" i="46"/>
  <c r="G143" i="43"/>
  <c r="H139"/>
  <c r="J296"/>
  <c r="H431"/>
  <c r="G263"/>
  <c r="H102"/>
  <c r="G246"/>
  <c r="H544"/>
  <c r="I497"/>
  <c r="J92"/>
  <c r="K91"/>
  <c r="K90"/>
  <c r="G799" l="1"/>
  <c r="J795"/>
  <c r="F45" i="46"/>
  <c r="F44" s="1"/>
  <c r="H738" i="43"/>
  <c r="J120"/>
  <c r="I120" s="1"/>
  <c r="K119"/>
  <c r="G107"/>
  <c r="G40"/>
  <c r="K39" s="1"/>
  <c r="G39" s="1"/>
  <c r="K38" s="1"/>
  <c r="J38" s="1"/>
  <c r="I38" s="1"/>
  <c r="G38" s="1"/>
  <c r="K37" s="1"/>
  <c r="J37" s="1"/>
  <c r="I37" s="1"/>
  <c r="H37" s="1"/>
  <c r="G37" s="1"/>
  <c r="G151"/>
  <c r="K150" s="1"/>
  <c r="J150" s="1"/>
  <c r="I150" s="1"/>
  <c r="G150" s="1"/>
  <c r="K149" s="1"/>
  <c r="J149" s="1"/>
  <c r="I149" s="1"/>
  <c r="G149" s="1"/>
  <c r="K148" s="1"/>
  <c r="J148" s="1"/>
  <c r="I148" s="1"/>
  <c r="G148" s="1"/>
  <c r="G432"/>
  <c r="H77"/>
  <c r="H76" s="1"/>
  <c r="G207"/>
  <c r="G195"/>
  <c r="K194" s="1"/>
  <c r="J194" s="1"/>
  <c r="I194" s="1"/>
  <c r="G194" s="1"/>
  <c r="G120"/>
  <c r="G78"/>
  <c r="K206"/>
  <c r="J206" s="1"/>
  <c r="G206" s="1"/>
  <c r="K205" s="1"/>
  <c r="J205" s="1"/>
  <c r="I205" s="1"/>
  <c r="H205" s="1"/>
  <c r="G205" s="1"/>
  <c r="K204" s="1"/>
  <c r="J204" s="1"/>
  <c r="I204" s="1"/>
  <c r="G65"/>
  <c r="K64" s="1"/>
  <c r="J64" s="1"/>
  <c r="I64" s="1"/>
  <c r="G64" s="1"/>
  <c r="K63" s="1"/>
  <c r="J63" s="1"/>
  <c r="I63" s="1"/>
  <c r="H45"/>
  <c r="H44" s="1"/>
  <c r="H43" s="1"/>
  <c r="F14" i="46" s="1"/>
  <c r="H235" i="43"/>
  <c r="F27" i="46" s="1"/>
  <c r="G297" i="43"/>
  <c r="K296" s="1"/>
  <c r="G296" s="1"/>
  <c r="K483"/>
  <c r="J483" s="1"/>
  <c r="I483" s="1"/>
  <c r="G483" s="1"/>
  <c r="K482" s="1"/>
  <c r="J482" s="1"/>
  <c r="I482" s="1"/>
  <c r="G482" s="1"/>
  <c r="K481" s="1"/>
  <c r="K480" s="1"/>
  <c r="J480" s="1"/>
  <c r="K384"/>
  <c r="J178"/>
  <c r="K177"/>
  <c r="H289"/>
  <c r="G292"/>
  <c r="J77"/>
  <c r="G414"/>
  <c r="G355"/>
  <c r="D615" i="45" s="1"/>
  <c r="D614" s="1"/>
  <c r="D613" s="1"/>
  <c r="H354" i="43"/>
  <c r="I257"/>
  <c r="G257" s="1"/>
  <c r="K256" s="1"/>
  <c r="J256" s="1"/>
  <c r="I256" s="1"/>
  <c r="G258"/>
  <c r="I362"/>
  <c r="H362" s="1"/>
  <c r="J361"/>
  <c r="G723"/>
  <c r="I705"/>
  <c r="I394"/>
  <c r="I385" s="1"/>
  <c r="J384"/>
  <c r="J31"/>
  <c r="I31" s="1"/>
  <c r="G31" s="1"/>
  <c r="J30"/>
  <c r="H229"/>
  <c r="G230"/>
  <c r="K229" s="1"/>
  <c r="J229" s="1"/>
  <c r="J228" s="1"/>
  <c r="J227" s="1"/>
  <c r="I889"/>
  <c r="G889" s="1"/>
  <c r="G890"/>
  <c r="G613"/>
  <c r="H612"/>
  <c r="H58"/>
  <c r="J164"/>
  <c r="I22"/>
  <c r="J21"/>
  <c r="J20" s="1"/>
  <c r="I224"/>
  <c r="J223"/>
  <c r="K103"/>
  <c r="G106"/>
  <c r="G277"/>
  <c r="I276"/>
  <c r="G276" s="1"/>
  <c r="K275" s="1"/>
  <c r="D267" i="45"/>
  <c r="D264" s="1"/>
  <c r="D263" s="1"/>
  <c r="I611" i="43"/>
  <c r="I610"/>
  <c r="I598" s="1"/>
  <c r="H232"/>
  <c r="G320"/>
  <c r="H193"/>
  <c r="K193"/>
  <c r="J193" s="1"/>
  <c r="I193" s="1"/>
  <c r="I227"/>
  <c r="G139"/>
  <c r="K138" s="1"/>
  <c r="J138" s="1"/>
  <c r="I138" s="1"/>
  <c r="H138"/>
  <c r="I92"/>
  <c r="J91"/>
  <c r="J90"/>
  <c r="H497"/>
  <c r="F40" i="46"/>
  <c r="G544" i="43"/>
  <c r="H63"/>
  <c r="F34" i="46"/>
  <c r="J235" i="43"/>
  <c r="I27" i="46"/>
  <c r="I94" i="43"/>
  <c r="H18" i="46"/>
  <c r="J779" i="43" l="1"/>
  <c r="G795"/>
  <c r="G77"/>
  <c r="K76" s="1"/>
  <c r="J76" s="1"/>
  <c r="I76" s="1"/>
  <c r="G76" s="1"/>
  <c r="H30"/>
  <c r="H29" s="1"/>
  <c r="H28" s="1"/>
  <c r="H204"/>
  <c r="H203" s="1"/>
  <c r="H228"/>
  <c r="H227" s="1"/>
  <c r="G481"/>
  <c r="D651" i="45" s="1"/>
  <c r="D650" s="1"/>
  <c r="D649" s="1"/>
  <c r="D643" s="1"/>
  <c r="G193" i="43"/>
  <c r="K192" s="1"/>
  <c r="I888"/>
  <c r="G888" s="1"/>
  <c r="K887" s="1"/>
  <c r="J887" s="1"/>
  <c r="I887" s="1"/>
  <c r="G887" s="1"/>
  <c r="K886" s="1"/>
  <c r="K866" s="1"/>
  <c r="G229"/>
  <c r="H288"/>
  <c r="H287" s="1"/>
  <c r="G289"/>
  <c r="K288" s="1"/>
  <c r="J288" s="1"/>
  <c r="I288" s="1"/>
  <c r="I178"/>
  <c r="J177"/>
  <c r="J192"/>
  <c r="I192" s="1"/>
  <c r="H192" s="1"/>
  <c r="K190"/>
  <c r="J188" s="1"/>
  <c r="K102"/>
  <c r="G102" s="1"/>
  <c r="I101" s="1"/>
  <c r="G103"/>
  <c r="H224"/>
  <c r="I223"/>
  <c r="I21"/>
  <c r="G22"/>
  <c r="D497" i="45" s="1"/>
  <c r="D496" s="1"/>
  <c r="I164" i="43"/>
  <c r="H57"/>
  <c r="I480"/>
  <c r="G480" s="1"/>
  <c r="K479" s="1"/>
  <c r="K473" s="1"/>
  <c r="J479"/>
  <c r="H394"/>
  <c r="H385" s="1"/>
  <c r="I384"/>
  <c r="H361"/>
  <c r="G362"/>
  <c r="D622" i="45" s="1"/>
  <c r="D621" s="1"/>
  <c r="D620" s="1"/>
  <c r="D612" s="1"/>
  <c r="G256" i="43"/>
  <c r="K255" s="1"/>
  <c r="I245"/>
  <c r="H245" s="1"/>
  <c r="J275"/>
  <c r="K262"/>
  <c r="G612"/>
  <c r="H610"/>
  <c r="H611"/>
  <c r="G611" s="1"/>
  <c r="K610" s="1"/>
  <c r="K598" s="1"/>
  <c r="K572" s="1"/>
  <c r="J572" s="1"/>
  <c r="I704"/>
  <c r="G705"/>
  <c r="K704" s="1"/>
  <c r="I43" i="46" s="1"/>
  <c r="H43" s="1"/>
  <c r="G354" i="43"/>
  <c r="H353"/>
  <c r="I30"/>
  <c r="G30" s="1"/>
  <c r="K29" s="1"/>
  <c r="J29" s="1"/>
  <c r="I29" s="1"/>
  <c r="G29" s="1"/>
  <c r="K28" s="1"/>
  <c r="J28" s="1"/>
  <c r="I28" s="1"/>
  <c r="I361"/>
  <c r="G18" i="46"/>
  <c r="E18" s="1"/>
  <c r="G94" i="43"/>
  <c r="I235"/>
  <c r="H27" i="46"/>
  <c r="H62" i="43"/>
  <c r="G63"/>
  <c r="G497"/>
  <c r="H496"/>
  <c r="G138"/>
  <c r="K137" s="1"/>
  <c r="H137"/>
  <c r="I91"/>
  <c r="G91" s="1"/>
  <c r="I90"/>
  <c r="G90" s="1"/>
  <c r="K89" s="1"/>
  <c r="J89" s="1"/>
  <c r="I89" s="1"/>
  <c r="G89" s="1"/>
  <c r="K88" s="1"/>
  <c r="J88" s="1"/>
  <c r="I88" s="1"/>
  <c r="G88" s="1"/>
  <c r="G92"/>
  <c r="G204" l="1"/>
  <c r="K203" s="1"/>
  <c r="G101"/>
  <c r="K62"/>
  <c r="I16" i="46" s="1"/>
  <c r="G779" i="43"/>
  <c r="K778" s="1"/>
  <c r="G778" s="1"/>
  <c r="D611" i="45"/>
  <c r="J190" i="43"/>
  <c r="J886"/>
  <c r="J866" s="1"/>
  <c r="G288"/>
  <c r="K287" s="1"/>
  <c r="J287" s="1"/>
  <c r="I287" s="1"/>
  <c r="G287" s="1"/>
  <c r="G43" i="46"/>
  <c r="F43" s="1"/>
  <c r="E43" s="1"/>
  <c r="H178" i="43"/>
  <c r="I177"/>
  <c r="I572"/>
  <c r="I571" s="1"/>
  <c r="J571"/>
  <c r="D97" i="45"/>
  <c r="H244" i="43"/>
  <c r="I479"/>
  <c r="G479" s="1"/>
  <c r="J473"/>
  <c r="K839"/>
  <c r="I52" i="46"/>
  <c r="G192" i="43"/>
  <c r="H190"/>
  <c r="G610"/>
  <c r="H598"/>
  <c r="I275"/>
  <c r="J262"/>
  <c r="G255"/>
  <c r="K254"/>
  <c r="J254" s="1"/>
  <c r="G254" s="1"/>
  <c r="K253" s="1"/>
  <c r="H360"/>
  <c r="H352" s="1"/>
  <c r="G361"/>
  <c r="K360" s="1"/>
  <c r="J360" s="1"/>
  <c r="I360" s="1"/>
  <c r="G394"/>
  <c r="H56"/>
  <c r="G164"/>
  <c r="I20"/>
  <c r="G21"/>
  <c r="I886"/>
  <c r="G224"/>
  <c r="H223"/>
  <c r="G704"/>
  <c r="K703" s="1"/>
  <c r="J703" s="1"/>
  <c r="I703" s="1"/>
  <c r="H703" s="1"/>
  <c r="G703" s="1"/>
  <c r="F36" i="46"/>
  <c r="G27"/>
  <c r="E27" s="1"/>
  <c r="G235" i="43"/>
  <c r="K234" s="1"/>
  <c r="I17" i="46"/>
  <c r="H17" s="1"/>
  <c r="G17" s="1"/>
  <c r="E17" s="1"/>
  <c r="J203" i="43"/>
  <c r="F13" i="46"/>
  <c r="G28" i="43"/>
  <c r="K27" s="1"/>
  <c r="J137"/>
  <c r="J62"/>
  <c r="I62" s="1"/>
  <c r="G16" i="46" s="1"/>
  <c r="F16" s="1"/>
  <c r="I190" i="43" l="1"/>
  <c r="I188"/>
  <c r="G190"/>
  <c r="K187" s="1"/>
  <c r="J187" s="1"/>
  <c r="I187" s="1"/>
  <c r="K777"/>
  <c r="J777" s="1"/>
  <c r="I777" s="1"/>
  <c r="G777" s="1"/>
  <c r="K776" s="1"/>
  <c r="J776" s="1"/>
  <c r="D174" i="45"/>
  <c r="D173" s="1"/>
  <c r="D172" s="1"/>
  <c r="D171" s="1"/>
  <c r="D170" s="1"/>
  <c r="D169" s="1"/>
  <c r="D168" s="1"/>
  <c r="D167" s="1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32" s="1"/>
  <c r="D131" s="1"/>
  <c r="D130" s="1"/>
  <c r="D129" s="1"/>
  <c r="D128" s="1"/>
  <c r="D127" s="1"/>
  <c r="D126" s="1"/>
  <c r="D125" s="1"/>
  <c r="D124" s="1"/>
  <c r="D123" s="1"/>
  <c r="D122" s="1"/>
  <c r="D121" s="1"/>
  <c r="D120" s="1"/>
  <c r="D119" s="1"/>
  <c r="D118" s="1"/>
  <c r="D117" s="1"/>
  <c r="D116" s="1"/>
  <c r="D115" s="1"/>
  <c r="D114" s="1"/>
  <c r="D113" s="1"/>
  <c r="D112" s="1"/>
  <c r="D111" s="1"/>
  <c r="D110" s="1"/>
  <c r="D109" s="1"/>
  <c r="D108" s="1"/>
  <c r="D107" s="1"/>
  <c r="D106" s="1"/>
  <c r="D105" s="1"/>
  <c r="D104" s="1"/>
  <c r="D103" s="1"/>
  <c r="D102" s="1"/>
  <c r="D101" s="1"/>
  <c r="J352" i="43"/>
  <c r="G886"/>
  <c r="K352"/>
  <c r="H177"/>
  <c r="G177" s="1"/>
  <c r="K176" s="1"/>
  <c r="K163" s="1"/>
  <c r="J176"/>
  <c r="G178"/>
  <c r="H176"/>
  <c r="G360"/>
  <c r="G20"/>
  <c r="F15" i="46"/>
  <c r="G598" i="43"/>
  <c r="H572"/>
  <c r="K26"/>
  <c r="J26" s="1"/>
  <c r="G27"/>
  <c r="D504" i="45" s="1"/>
  <c r="D503" s="1"/>
  <c r="D502" s="1"/>
  <c r="D501" s="1"/>
  <c r="D500" s="1"/>
  <c r="D495" s="1"/>
  <c r="K233" i="43"/>
  <c r="G233" s="1"/>
  <c r="K232" s="1"/>
  <c r="G234"/>
  <c r="D687" i="45" s="1"/>
  <c r="D686" s="1"/>
  <c r="D685" s="1"/>
  <c r="D684" s="1"/>
  <c r="D683" s="1"/>
  <c r="D682" s="1"/>
  <c r="D681" s="1"/>
  <c r="D680" s="1"/>
  <c r="D679" s="1"/>
  <c r="D666" s="1"/>
  <c r="K702" i="43"/>
  <c r="D664" i="45"/>
  <c r="G223" i="43"/>
  <c r="K222" s="1"/>
  <c r="H222"/>
  <c r="I866"/>
  <c r="J839"/>
  <c r="H384"/>
  <c r="G385"/>
  <c r="J253"/>
  <c r="K245"/>
  <c r="G275"/>
  <c r="I262"/>
  <c r="G262" s="1"/>
  <c r="I352"/>
  <c r="H243"/>
  <c r="H241" s="1"/>
  <c r="F28" i="46" s="1"/>
  <c r="H41"/>
  <c r="H52"/>
  <c r="I473" i="43"/>
  <c r="H25" i="46"/>
  <c r="H16"/>
  <c r="E16" s="1"/>
  <c r="I137" i="43"/>
  <c r="I203"/>
  <c r="G25" i="46" s="1"/>
  <c r="F25" s="1"/>
  <c r="G62" i="43"/>
  <c r="K61" s="1"/>
  <c r="H21" i="46"/>
  <c r="G189" i="43" l="1"/>
  <c r="D364" i="45" s="1"/>
  <c r="H188" i="43"/>
  <c r="I776"/>
  <c r="G776" s="1"/>
  <c r="K775" s="1"/>
  <c r="K767" s="1"/>
  <c r="K740" s="1"/>
  <c r="J775"/>
  <c r="D99" i="45"/>
  <c r="D98" s="1"/>
  <c r="D96" s="1"/>
  <c r="D93" s="1"/>
  <c r="D92" s="1"/>
  <c r="D91" s="1"/>
  <c r="D90" s="1"/>
  <c r="G21" i="46"/>
  <c r="F21" s="1"/>
  <c r="H163" i="43"/>
  <c r="I176"/>
  <c r="I163" s="1"/>
  <c r="J163"/>
  <c r="G473"/>
  <c r="K472" s="1"/>
  <c r="J472" s="1"/>
  <c r="J471" s="1"/>
  <c r="I472"/>
  <c r="G352"/>
  <c r="K351" s="1"/>
  <c r="J351" s="1"/>
  <c r="I351" s="1"/>
  <c r="G353"/>
  <c r="H221"/>
  <c r="H220" s="1"/>
  <c r="I26"/>
  <c r="J25"/>
  <c r="J16" s="1"/>
  <c r="J185"/>
  <c r="K60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H351"/>
  <c r="G253"/>
  <c r="J245"/>
  <c r="G245" s="1"/>
  <c r="K244" s="1"/>
  <c r="J244" s="1"/>
  <c r="G384"/>
  <c r="H383"/>
  <c r="G52" i="46"/>
  <c r="E52" s="1"/>
  <c r="I51" s="1"/>
  <c r="H51" s="1"/>
  <c r="G866" i="43"/>
  <c r="I839"/>
  <c r="G839" s="1"/>
  <c r="J222"/>
  <c r="I222" s="1"/>
  <c r="G222" s="1"/>
  <c r="K221"/>
  <c r="J702"/>
  <c r="K701"/>
  <c r="K228"/>
  <c r="G228" s="1"/>
  <c r="K227" s="1"/>
  <c r="G227" s="1"/>
  <c r="G232"/>
  <c r="H571"/>
  <c r="F41" i="46" s="1"/>
  <c r="G572" i="43"/>
  <c r="K571" s="1"/>
  <c r="H33" i="46"/>
  <c r="G33" s="1"/>
  <c r="F33" s="1"/>
  <c r="G203" i="43"/>
  <c r="G137"/>
  <c r="G188" l="1"/>
  <c r="H187"/>
  <c r="D363" i="45"/>
  <c r="D87"/>
  <c r="D86" s="1"/>
  <c r="D84" s="1"/>
  <c r="D83" s="1"/>
  <c r="D82" s="1"/>
  <c r="D81" s="1"/>
  <c r="D80" s="1"/>
  <c r="D79" s="1"/>
  <c r="I775" i="43"/>
  <c r="J767"/>
  <c r="J740" s="1"/>
  <c r="J739" s="1"/>
  <c r="I15" i="46"/>
  <c r="H15" s="1"/>
  <c r="G15" s="1"/>
  <c r="E15" s="1"/>
  <c r="G163" i="43"/>
  <c r="G176"/>
  <c r="I41" i="46"/>
  <c r="E41" s="1"/>
  <c r="I40" s="1"/>
  <c r="H40" s="1"/>
  <c r="G40" s="1"/>
  <c r="K54" i="43"/>
  <c r="G54" s="1"/>
  <c r="K53" s="1"/>
  <c r="G55"/>
  <c r="D494" i="45" s="1"/>
  <c r="D493" s="1"/>
  <c r="D492" s="1"/>
  <c r="I185" i="43"/>
  <c r="J183"/>
  <c r="G26"/>
  <c r="K25" s="1"/>
  <c r="K16" s="1"/>
  <c r="I25"/>
  <c r="J221"/>
  <c r="I221" s="1"/>
  <c r="G351"/>
  <c r="K350" s="1"/>
  <c r="G51" i="46"/>
  <c r="H49"/>
  <c r="G571" i="43"/>
  <c r="I702"/>
  <c r="J701"/>
  <c r="I244"/>
  <c r="G244" s="1"/>
  <c r="K243" s="1"/>
  <c r="K241" s="1"/>
  <c r="I28" i="46" s="1"/>
  <c r="J243" i="43"/>
  <c r="I471"/>
  <c r="G472"/>
  <c r="K471" s="1"/>
  <c r="F32" i="46"/>
  <c r="D85" i="45" l="1"/>
  <c r="D78" s="1"/>
  <c r="D77" s="1"/>
  <c r="D76" s="1"/>
  <c r="D75" s="1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9" s="1"/>
  <c r="D58" s="1"/>
  <c r="D57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40" s="1"/>
  <c r="D39" s="1"/>
  <c r="H186" i="43"/>
  <c r="G187"/>
  <c r="K186" s="1"/>
  <c r="J186" s="1"/>
  <c r="I186" s="1"/>
  <c r="H45" i="46"/>
  <c r="H44" s="1"/>
  <c r="J738" i="43"/>
  <c r="G775"/>
  <c r="I767"/>
  <c r="E40" i="46"/>
  <c r="H702" i="43"/>
  <c r="I701"/>
  <c r="G221"/>
  <c r="K220" s="1"/>
  <c r="I220"/>
  <c r="H185"/>
  <c r="I183"/>
  <c r="J53"/>
  <c r="G53" s="1"/>
  <c r="K45"/>
  <c r="G471"/>
  <c r="K470" s="1"/>
  <c r="I243"/>
  <c r="J241"/>
  <c r="E51" i="46"/>
  <c r="I50" s="1"/>
  <c r="G49"/>
  <c r="K349" i="43"/>
  <c r="G349" s="1"/>
  <c r="K348" s="1"/>
  <c r="J348" s="1"/>
  <c r="I348" s="1"/>
  <c r="H348" s="1"/>
  <c r="G350"/>
  <c r="G25"/>
  <c r="I16"/>
  <c r="H16" s="1"/>
  <c r="D37" i="45" l="1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D38"/>
  <c r="G186" i="43"/>
  <c r="K185" s="1"/>
  <c r="K183" s="1"/>
  <c r="G767"/>
  <c r="I740"/>
  <c r="J45"/>
  <c r="I45" s="1"/>
  <c r="G45" s="1"/>
  <c r="K44" s="1"/>
  <c r="J44" s="1"/>
  <c r="I44" s="1"/>
  <c r="G44" s="1"/>
  <c r="K43" s="1"/>
  <c r="I14" i="46" s="1"/>
  <c r="G348" i="43"/>
  <c r="K347" s="1"/>
  <c r="H338"/>
  <c r="H28" i="46"/>
  <c r="K469" i="43"/>
  <c r="J469" s="1"/>
  <c r="I469" s="1"/>
  <c r="G469" s="1"/>
  <c r="K468" s="1"/>
  <c r="G470"/>
  <c r="D715" i="45" s="1"/>
  <c r="D714" s="1"/>
  <c r="D713" s="1"/>
  <c r="D698" s="1"/>
  <c r="G185" i="43"/>
  <c r="H183"/>
  <c r="J220"/>
  <c r="J219" s="1"/>
  <c r="H26" i="46" s="1"/>
  <c r="K219" i="43"/>
  <c r="G702"/>
  <c r="D663" i="45" s="1"/>
  <c r="D662" s="1"/>
  <c r="H701" i="43"/>
  <c r="H15"/>
  <c r="G16"/>
  <c r="K15" s="1"/>
  <c r="J15" s="1"/>
  <c r="I49" i="46"/>
  <c r="E49" s="1"/>
  <c r="E50"/>
  <c r="G243" i="43"/>
  <c r="I241"/>
  <c r="J43"/>
  <c r="I43" s="1"/>
  <c r="G43" s="1"/>
  <c r="I219"/>
  <c r="D23" i="45" l="1"/>
  <c r="D22" s="1"/>
  <c r="D21" s="1"/>
  <c r="D20" s="1"/>
  <c r="D19" s="1"/>
  <c r="D18" s="1"/>
  <c r="G740" i="43"/>
  <c r="K739" s="1"/>
  <c r="I739"/>
  <c r="H14" i="46"/>
  <c r="G14"/>
  <c r="G220" i="43"/>
  <c r="H219"/>
  <c r="G26" i="46"/>
  <c r="H14" i="43"/>
  <c r="J468"/>
  <c r="K453"/>
  <c r="K431" s="1"/>
  <c r="K346"/>
  <c r="J346" s="1"/>
  <c r="G346" s="1"/>
  <c r="K345" s="1"/>
  <c r="J345" s="1"/>
  <c r="I345" s="1"/>
  <c r="G347"/>
  <c r="G241"/>
  <c r="G28" i="46"/>
  <c r="E28" s="1"/>
  <c r="I15" i="43"/>
  <c r="I14" s="1"/>
  <c r="J14"/>
  <c r="H698"/>
  <c r="G701"/>
  <c r="K700" s="1"/>
  <c r="I26" i="46"/>
  <c r="H182" i="43"/>
  <c r="G183"/>
  <c r="K182" s="1"/>
  <c r="J182" s="1"/>
  <c r="I182" s="1"/>
  <c r="D17" i="45" l="1"/>
  <c r="D16" s="1"/>
  <c r="D15" s="1"/>
  <c r="G45" i="46"/>
  <c r="I738" i="43"/>
  <c r="G739"/>
  <c r="K738"/>
  <c r="I45" i="46"/>
  <c r="E14"/>
  <c r="I13" s="1"/>
  <c r="H13" s="1"/>
  <c r="G13" s="1"/>
  <c r="E13" s="1"/>
  <c r="F26"/>
  <c r="E26" s="1"/>
  <c r="I25" s="1"/>
  <c r="H181" i="43"/>
  <c r="H162" s="1"/>
  <c r="H161" s="1"/>
  <c r="G182"/>
  <c r="K181" s="1"/>
  <c r="H694"/>
  <c r="G12" i="46"/>
  <c r="G345" i="43"/>
  <c r="K344" s="1"/>
  <c r="I338"/>
  <c r="G219"/>
  <c r="K699"/>
  <c r="J699" s="1"/>
  <c r="I699" s="1"/>
  <c r="G699" s="1"/>
  <c r="K698" s="1"/>
  <c r="G700"/>
  <c r="D661" i="45" s="1"/>
  <c r="D660" s="1"/>
  <c r="D659" s="1"/>
  <c r="D655" s="1"/>
  <c r="H12" i="46"/>
  <c r="I468" i="43"/>
  <c r="J453"/>
  <c r="J431" s="1"/>
  <c r="G15"/>
  <c r="K14" s="1"/>
  <c r="D14" i="45" l="1"/>
  <c r="D11" s="1"/>
  <c r="D10" s="1"/>
  <c r="D9" s="1"/>
  <c r="G738" i="43"/>
  <c r="G44" i="46"/>
  <c r="E45"/>
  <c r="I44" s="1"/>
  <c r="I12"/>
  <c r="E25"/>
  <c r="G468" i="43"/>
  <c r="I453"/>
  <c r="G453" s="1"/>
  <c r="J698"/>
  <c r="I698" s="1"/>
  <c r="G698" s="1"/>
  <c r="K694"/>
  <c r="I319"/>
  <c r="H319" s="1"/>
  <c r="J181"/>
  <c r="K162"/>
  <c r="K161" s="1"/>
  <c r="G14"/>
  <c r="K343"/>
  <c r="J343" s="1"/>
  <c r="G343" s="1"/>
  <c r="K342" s="1"/>
  <c r="G344"/>
  <c r="F12" i="46"/>
  <c r="H660" i="43"/>
  <c r="F23" i="46"/>
  <c r="F20" s="1"/>
  <c r="H136" i="43"/>
  <c r="E44" i="46" l="1"/>
  <c r="I431" i="43"/>
  <c r="G431" s="1"/>
  <c r="F42" i="46"/>
  <c r="F39" s="1"/>
  <c r="H543" i="43"/>
  <c r="I181"/>
  <c r="J162"/>
  <c r="J161" s="1"/>
  <c r="H295"/>
  <c r="E12" i="46"/>
  <c r="J342" i="43"/>
  <c r="K338"/>
  <c r="K319" s="1"/>
  <c r="I23" i="46"/>
  <c r="K136" i="43"/>
  <c r="J694"/>
  <c r="I694" s="1"/>
  <c r="G694" s="1"/>
  <c r="K660"/>
  <c r="J660" l="1"/>
  <c r="I42" i="46"/>
  <c r="K543" i="43"/>
  <c r="K295"/>
  <c r="K202" s="1"/>
  <c r="F31" i="46"/>
  <c r="H202" i="43"/>
  <c r="H23" i="46"/>
  <c r="J136" i="43"/>
  <c r="J338"/>
  <c r="G338" s="1"/>
  <c r="G342"/>
  <c r="G181"/>
  <c r="I162"/>
  <c r="G162" l="1"/>
  <c r="I161"/>
  <c r="I660"/>
  <c r="J543"/>
  <c r="H42" i="46"/>
  <c r="I39"/>
  <c r="J319" i="43"/>
  <c r="H39" i="46" l="1"/>
  <c r="G42"/>
  <c r="E42" s="1"/>
  <c r="J295" i="43"/>
  <c r="G319"/>
  <c r="I543"/>
  <c r="G543" s="1"/>
  <c r="K542" s="1"/>
  <c r="G660"/>
  <c r="G23" i="46"/>
  <c r="E23" s="1"/>
  <c r="I22" s="1"/>
  <c r="H22" s="1"/>
  <c r="G22" s="1"/>
  <c r="E22" s="1"/>
  <c r="I21" s="1"/>
  <c r="E21" s="1"/>
  <c r="I20" s="1"/>
  <c r="H20" s="1"/>
  <c r="G20" s="1"/>
  <c r="E20" s="1"/>
  <c r="I136" i="43"/>
  <c r="G136" s="1"/>
  <c r="K135" s="1"/>
  <c r="G161"/>
  <c r="G39" i="46" l="1"/>
  <c r="E39" s="1"/>
  <c r="G135" i="43"/>
  <c r="D610" i="45" s="1"/>
  <c r="D609" s="1"/>
  <c r="D608" s="1"/>
  <c r="D607" s="1"/>
  <c r="K134" i="43"/>
  <c r="J134" s="1"/>
  <c r="I134" s="1"/>
  <c r="G134" s="1"/>
  <c r="K133" s="1"/>
  <c r="J133" s="1"/>
  <c r="I133" s="1"/>
  <c r="G133" s="1"/>
  <c r="K132" s="1"/>
  <c r="J132" s="1"/>
  <c r="I132" s="1"/>
  <c r="G132" s="1"/>
  <c r="K131" s="1"/>
  <c r="K540"/>
  <c r="G542"/>
  <c r="I295"/>
  <c r="J202"/>
  <c r="J131" l="1"/>
  <c r="K130"/>
  <c r="I202"/>
  <c r="G202" s="1"/>
  <c r="G295"/>
  <c r="G540"/>
  <c r="K537"/>
  <c r="G537" s="1"/>
  <c r="K536" s="1"/>
  <c r="J536" s="1"/>
  <c r="J128" l="1"/>
  <c r="K127"/>
  <c r="I536"/>
  <c r="J535"/>
  <c r="I131"/>
  <c r="J130"/>
  <c r="I128" s="1"/>
  <c r="J127" l="1"/>
  <c r="H131"/>
  <c r="I130"/>
  <c r="I127" s="1"/>
  <c r="G536"/>
  <c r="K535" s="1"/>
  <c r="I535"/>
  <c r="J534"/>
  <c r="H38" i="46"/>
  <c r="G129" i="43" l="1"/>
  <c r="H128"/>
  <c r="I38" i="46"/>
  <c r="K534" i="43"/>
  <c r="G131"/>
  <c r="D606" i="45" s="1"/>
  <c r="D605" s="1"/>
  <c r="H130" i="43"/>
  <c r="I534"/>
  <c r="G38" i="46"/>
  <c r="F38" s="1"/>
  <c r="G535" i="43"/>
  <c r="G128" l="1"/>
  <c r="H127"/>
  <c r="D604" i="45"/>
  <c r="D603" s="1"/>
  <c r="D602" s="1"/>
  <c r="D601" s="1"/>
  <c r="D600" s="1"/>
  <c r="G534" i="43"/>
  <c r="K533" s="1"/>
  <c r="K532" s="1"/>
  <c r="G532" s="1"/>
  <c r="K531" s="1"/>
  <c r="J531" s="1"/>
  <c r="I531" s="1"/>
  <c r="G531" s="1"/>
  <c r="K530" s="1"/>
  <c r="E38" i="46"/>
  <c r="I37" s="1"/>
  <c r="H37" s="1"/>
  <c r="G37" s="1"/>
  <c r="F37"/>
  <c r="G130" i="43"/>
  <c r="D599" i="45" l="1"/>
  <c r="D598" s="1"/>
  <c r="D597" s="1"/>
  <c r="G533" i="43"/>
  <c r="D694" i="45" s="1"/>
  <c r="D693" s="1"/>
  <c r="D692" s="1"/>
  <c r="D691" s="1"/>
  <c r="D665" s="1"/>
  <c r="E37" i="46"/>
  <c r="G127" i="43"/>
  <c r="K126" s="1"/>
  <c r="J124" s="1"/>
  <c r="J123" s="1"/>
  <c r="J119" s="1"/>
  <c r="H126"/>
  <c r="J530"/>
  <c r="I530" s="1"/>
  <c r="G530" s="1"/>
  <c r="K521"/>
  <c r="D596" i="45" l="1"/>
  <c r="D595" s="1"/>
  <c r="D594" s="1"/>
  <c r="J126" i="43"/>
  <c r="I124" s="1"/>
  <c r="I123" s="1"/>
  <c r="I119" s="1"/>
  <c r="K118"/>
  <c r="K100" s="1"/>
  <c r="J521"/>
  <c r="K496"/>
  <c r="J116" l="1"/>
  <c r="J115" s="1"/>
  <c r="J114" s="1"/>
  <c r="J113" s="1"/>
  <c r="D593" i="45"/>
  <c r="D592" s="1"/>
  <c r="D591" s="1"/>
  <c r="I521" i="43"/>
  <c r="J496"/>
  <c r="I126"/>
  <c r="J118"/>
  <c r="K383"/>
  <c r="I36" i="46"/>
  <c r="K13" i="43"/>
  <c r="I19" i="46"/>
  <c r="J100" i="43" l="1"/>
  <c r="J13" s="1"/>
  <c r="I116"/>
  <c r="I115" s="1"/>
  <c r="I114" s="1"/>
  <c r="I113" s="1"/>
  <c r="D590" i="45"/>
  <c r="D589" s="1"/>
  <c r="D588" s="1"/>
  <c r="D575" s="1"/>
  <c r="G125" i="43"/>
  <c r="D554" i="45" s="1"/>
  <c r="H124" i="43"/>
  <c r="K954"/>
  <c r="H19" i="46"/>
  <c r="I11"/>
  <c r="I118" i="43"/>
  <c r="G126"/>
  <c r="G521"/>
  <c r="I496"/>
  <c r="H36" i="46"/>
  <c r="J383" i="43"/>
  <c r="J954" l="1"/>
  <c r="I100"/>
  <c r="D574" i="45"/>
  <c r="D573" s="1"/>
  <c r="G117" i="43"/>
  <c r="D421" i="45" s="1"/>
  <c r="H116" i="43"/>
  <c r="D553" i="45"/>
  <c r="G124" i="43"/>
  <c r="H123"/>
  <c r="H11" i="46"/>
  <c r="G36"/>
  <c r="E36" s="1"/>
  <c r="I35" s="1"/>
  <c r="H35" s="1"/>
  <c r="G35" s="1"/>
  <c r="E35" s="1"/>
  <c r="I34" s="1"/>
  <c r="H34" s="1"/>
  <c r="G496" i="43"/>
  <c r="I383"/>
  <c r="G383" s="1"/>
  <c r="D572" i="45" l="1"/>
  <c r="D571" s="1"/>
  <c r="D570" s="1"/>
  <c r="D569" s="1"/>
  <c r="D568" s="1"/>
  <c r="D564" s="1"/>
  <c r="D563" s="1"/>
  <c r="D562" s="1"/>
  <c r="D561" s="1"/>
  <c r="D560" s="1"/>
  <c r="D559" s="1"/>
  <c r="D558" s="1"/>
  <c r="D557" s="1"/>
  <c r="D556" s="1"/>
  <c r="D555" s="1"/>
  <c r="D552" s="1"/>
  <c r="D551" s="1"/>
  <c r="D549" s="1"/>
  <c r="D548" s="1"/>
  <c r="D547" s="1"/>
  <c r="D546" s="1"/>
  <c r="D545" s="1"/>
  <c r="D544" s="1"/>
  <c r="D543" s="1"/>
  <c r="D542" s="1"/>
  <c r="D541" s="1"/>
  <c r="D540" s="1"/>
  <c r="D539" s="1"/>
  <c r="D538" s="1"/>
  <c r="D537" s="1"/>
  <c r="D536" s="1"/>
  <c r="D535" s="1"/>
  <c r="D534" s="1"/>
  <c r="D567" s="1"/>
  <c r="D566" s="1"/>
  <c r="D565" s="1"/>
  <c r="D533" s="1"/>
  <c r="D420"/>
  <c r="D419" s="1"/>
  <c r="G116" i="43"/>
  <c r="H115"/>
  <c r="G123"/>
  <c r="H119"/>
  <c r="I13"/>
  <c r="G19" i="46"/>
  <c r="G34"/>
  <c r="E34" s="1"/>
  <c r="I33" s="1"/>
  <c r="H32"/>
  <c r="D532" i="45" l="1"/>
  <c r="D531" s="1"/>
  <c r="D530" s="1"/>
  <c r="D550"/>
  <c r="G115" i="43"/>
  <c r="H114"/>
  <c r="H118"/>
  <c r="G119"/>
  <c r="G32" i="46"/>
  <c r="D529" i="45"/>
  <c r="D528" s="1"/>
  <c r="D527" s="1"/>
  <c r="G11" i="46"/>
  <c r="I32"/>
  <c r="E33"/>
  <c r="I954" i="43"/>
  <c r="G114" l="1"/>
  <c r="H113"/>
  <c r="G118"/>
  <c r="E32" i="46"/>
  <c r="I31" s="1"/>
  <c r="H31" s="1"/>
  <c r="G31" s="1"/>
  <c r="E31" s="1"/>
  <c r="I30" s="1"/>
  <c r="I24" s="1"/>
  <c r="H30"/>
  <c r="G30" s="1"/>
  <c r="F30" s="1"/>
  <c r="D526" i="45"/>
  <c r="D525" s="1"/>
  <c r="D524" s="1"/>
  <c r="D523" s="1"/>
  <c r="D522" s="1"/>
  <c r="D521" s="1"/>
  <c r="D520" s="1"/>
  <c r="D519" s="1"/>
  <c r="D518" s="1"/>
  <c r="D517" s="1"/>
  <c r="D516" s="1"/>
  <c r="D491" s="1"/>
  <c r="G113" i="43" l="1"/>
  <c r="H100"/>
  <c r="G100" s="1"/>
  <c r="D490" i="45"/>
  <c r="D489" s="1"/>
  <c r="D488" s="1"/>
  <c r="D487" s="1"/>
  <c r="D486" s="1"/>
  <c r="D485" s="1"/>
  <c r="D484" s="1"/>
  <c r="D483" s="1"/>
  <c r="D482" s="1"/>
  <c r="D473" s="1"/>
  <c r="D472" s="1"/>
  <c r="D471" s="1"/>
  <c r="D470" s="1"/>
  <c r="D469" s="1"/>
  <c r="D468" s="1"/>
  <c r="D467" s="1"/>
  <c r="D466" s="1"/>
  <c r="D465" s="1"/>
  <c r="D464" s="1"/>
  <c r="D463" s="1"/>
  <c r="D462" s="1"/>
  <c r="E30" i="46"/>
  <c r="F24"/>
  <c r="H24"/>
  <c r="G24" s="1"/>
  <c r="F19" l="1"/>
  <c r="H13" i="43"/>
  <c r="H954" s="1"/>
  <c r="F11" i="46"/>
  <c r="E11" s="1"/>
  <c r="E19"/>
  <c r="D461" i="45"/>
  <c r="D460" s="1"/>
  <c r="D458" s="1"/>
  <c r="D457" s="1"/>
  <c r="D456" s="1"/>
  <c r="D455" s="1"/>
  <c r="E24" i="46"/>
  <c r="G13" i="43" l="1"/>
  <c r="F60" i="46"/>
  <c r="G954" i="43"/>
  <c r="D454" i="45"/>
  <c r="D453" s="1"/>
  <c r="D452" s="1"/>
  <c r="D451" s="1"/>
  <c r="D450" s="1"/>
  <c r="D449" s="1"/>
  <c r="D448" s="1"/>
  <c r="D447" s="1"/>
  <c r="D446" s="1"/>
  <c r="D445" s="1"/>
  <c r="D444" s="1"/>
  <c r="D443" s="1"/>
  <c r="D442" s="1"/>
  <c r="D441" s="1"/>
  <c r="D440" s="1"/>
  <c r="D439" s="1"/>
  <c r="D438" s="1"/>
  <c r="D437" s="1"/>
  <c r="D436" l="1"/>
  <c r="D435" s="1"/>
  <c r="D434" s="1"/>
  <c r="D433" s="1"/>
  <c r="D432" s="1"/>
  <c r="D431" s="1"/>
  <c r="D430" s="1"/>
  <c r="D429" s="1"/>
  <c r="D428" s="1"/>
  <c r="D427" s="1"/>
  <c r="D426" s="1"/>
  <c r="D425" s="1"/>
  <c r="D424" s="1"/>
  <c r="D423" s="1"/>
  <c r="D422" s="1"/>
  <c r="D418" s="1"/>
  <c r="D417" s="1"/>
  <c r="D416" s="1"/>
  <c r="D415" l="1"/>
  <c r="D414" s="1"/>
  <c r="D413" s="1"/>
  <c r="D412" s="1"/>
  <c r="D411" s="1"/>
  <c r="D410" s="1"/>
  <c r="D391" l="1"/>
  <c r="D390" s="1"/>
  <c r="D389" l="1"/>
  <c r="D388" l="1"/>
  <c r="D387" s="1"/>
  <c r="D386" s="1"/>
  <c r="D385" s="1"/>
  <c r="D384" s="1"/>
  <c r="D383" s="1"/>
  <c r="D382" s="1"/>
  <c r="D381" s="1"/>
  <c r="D380" s="1"/>
  <c r="D379" s="1"/>
  <c r="D378" s="1"/>
  <c r="D377" s="1"/>
  <c r="D376" s="1"/>
  <c r="D375" s="1"/>
  <c r="D374" s="1"/>
  <c r="D373" s="1"/>
  <c r="D372" s="1"/>
  <c r="D371" s="1"/>
  <c r="D370" s="1"/>
  <c r="D369" s="1"/>
  <c r="D368" s="1"/>
  <c r="D367" s="1"/>
  <c r="D366" s="1"/>
  <c r="D365" s="1"/>
  <c r="G58" i="46"/>
  <c r="G60" s="1"/>
  <c r="H58"/>
  <c r="H60" s="1"/>
  <c r="I59"/>
  <c r="I58" s="1"/>
  <c r="I60" s="1"/>
  <c r="D362" i="45" l="1"/>
  <c r="D361" s="1"/>
  <c r="D360" s="1"/>
  <c r="D359" s="1"/>
  <c r="D358" s="1"/>
  <c r="D357" s="1"/>
  <c r="D356" s="1"/>
  <c r="D355" s="1"/>
  <c r="D354" s="1"/>
  <c r="D353" s="1"/>
  <c r="D352" s="1"/>
  <c r="D351" s="1"/>
  <c r="D350" s="1"/>
  <c r="D349" s="1"/>
  <c r="D348" s="1"/>
  <c r="D347" s="1"/>
  <c r="D346" s="1"/>
  <c r="D345" s="1"/>
  <c r="D344" s="1"/>
  <c r="D343" s="1"/>
  <c r="D342" s="1"/>
  <c r="D341" s="1"/>
  <c r="D340" s="1"/>
  <c r="D339" s="1"/>
  <c r="D338" s="1"/>
  <c r="D337" s="1"/>
  <c r="D336" s="1"/>
  <c r="D335" s="1"/>
  <c r="D334" s="1"/>
  <c r="D333" s="1"/>
  <c r="D332" s="1"/>
  <c r="D331" s="1"/>
  <c r="D330" s="1"/>
  <c r="D329" s="1"/>
  <c r="D716" s="1"/>
  <c r="E59" i="46"/>
  <c r="E58"/>
  <c r="E60"/>
</calcChain>
</file>

<file path=xl/sharedStrings.xml><?xml version="1.0" encoding="utf-8"?>
<sst xmlns="http://schemas.openxmlformats.org/spreadsheetml/2006/main" count="12777" uniqueCount="681">
  <si>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</si>
  <si>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</si>
  <si>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</si>
  <si>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</si>
  <si>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</si>
  <si>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</si>
  <si>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</si>
  <si>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</si>
  <si>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</si>
  <si>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</si>
  <si>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</si>
  <si>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</si>
  <si>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</si>
  <si>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</si>
  <si>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</si>
  <si>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</si>
  <si>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</si>
  <si>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</si>
  <si>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</si>
  <si>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</si>
  <si>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</si>
  <si>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</si>
  <si>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</si>
  <si>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</si>
  <si>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</si>
  <si>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</si>
  <si>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</si>
  <si>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</si>
  <si>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</si>
  <si>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</si>
  <si>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</si>
  <si>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</si>
  <si>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</si>
  <si>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</si>
  <si>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</si>
  <si>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</si>
  <si>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</si>
  <si>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</si>
  <si>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</si>
  <si>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</si>
  <si>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</si>
  <si>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</si>
  <si>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</si>
  <si>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</si>
  <si>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</si>
  <si>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</si>
  <si>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</si>
  <si>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</si>
  <si>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</si>
  <si>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</si>
  <si>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</si>
  <si>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</si>
  <si>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</si>
  <si>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</si>
  <si>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</si>
  <si>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</si>
  <si>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</si>
  <si>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</si>
  <si>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</si>
  <si>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</si>
  <si>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</si>
  <si>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</si>
  <si>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</si>
  <si>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</si>
  <si>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</si>
  <si>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</si>
  <si>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</si>
  <si>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</si>
  <si>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</si>
  <si>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</si>
  <si>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</si>
  <si>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</si>
  <si>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</si>
  <si>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</si>
  <si>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</si>
  <si>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</si>
  <si>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</si>
  <si>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</si>
  <si>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</si>
  <si>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</si>
  <si>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</si>
  <si>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</si>
  <si>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</si>
  <si>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</si>
  <si>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</si>
  <si>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</si>
  <si>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</si>
  <si>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</si>
  <si>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</si>
  <si>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</si>
  <si>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</si>
  <si>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</si>
  <si>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</si>
  <si>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</si>
  <si>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</si>
  <si>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</si>
  <si>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</si>
  <si>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</si>
  <si>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</si>
  <si>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</si>
  <si>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</si>
  <si>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</si>
  <si>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</si>
  <si>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</si>
  <si>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</si>
  <si>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</si>
  <si>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</si>
  <si>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</si>
  <si>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</si>
  <si>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</si>
  <si>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</si>
  <si>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</si>
  <si>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</si>
  <si>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</si>
  <si>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</si>
  <si>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</si>
  <si>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</si>
  <si>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</si>
  <si>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</si>
  <si>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</si>
  <si>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</si>
  <si>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</si>
  <si>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</si>
  <si>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</si>
  <si>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</si>
  <si>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</si>
  <si>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</si>
  <si>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</si>
  <si>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</si>
  <si>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</si>
  <si>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</si>
  <si>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</si>
  <si>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</si>
  <si>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</si>
  <si>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</si>
  <si>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</si>
  <si>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</si>
  <si>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</si>
  <si>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</si>
  <si>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</si>
  <si>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</si>
  <si>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</si>
  <si>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</si>
  <si>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</si>
  <si>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</si>
  <si>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</si>
  <si>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</si>
  <si>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</si>
  <si>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</si>
  <si>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</si>
  <si>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</si>
  <si>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</si>
  <si>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</si>
  <si>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</si>
  <si>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</si>
  <si>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</si>
  <si>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</si>
  <si>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</si>
  <si>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</si>
  <si>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</si>
  <si>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</si>
  <si>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</si>
  <si>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</si>
  <si>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</si>
  <si>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</si>
  <si>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</si>
  <si>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</si>
  <si>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</si>
  <si>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</si>
  <si>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</si>
  <si>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</si>
  <si>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</si>
  <si>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</si>
  <si>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</si>
  <si>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</si>
  <si>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</si>
  <si>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</si>
  <si>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</si>
  <si>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</si>
  <si>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</si>
  <si>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</si>
  <si>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</si>
  <si>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</si>
  <si>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</si>
  <si>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</si>
  <si>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</si>
  <si>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</si>
  <si>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</si>
  <si>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</si>
  <si>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</si>
  <si>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</si>
  <si>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</si>
  <si>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</si>
  <si>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</si>
  <si>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</si>
  <si>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</si>
  <si>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</si>
  <si>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</si>
  <si>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</si>
  <si>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</si>
  <si>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</si>
  <si>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</si>
  <si>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</si>
  <si>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</si>
  <si>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</si>
  <si>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</si>
  <si>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</si>
  <si>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</si>
  <si>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</si>
  <si>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</si>
  <si>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</si>
  <si>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</si>
  <si>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</si>
  <si>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</si>
  <si>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</si>
  <si>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</si>
  <si>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</si>
  <si>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</si>
  <si>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</si>
  <si>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</si>
  <si>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</si>
  <si>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</si>
  <si>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</si>
  <si>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</si>
  <si>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</si>
  <si>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</si>
  <si>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</si>
  <si>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</si>
  <si>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</si>
  <si>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</si>
  <si>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</si>
  <si>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</si>
  <si>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</si>
  <si>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</si>
  <si>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</si>
  <si>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</si>
  <si>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</si>
  <si>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</si>
  <si>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</si>
  <si>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</si>
  <si>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</si>
  <si>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</si>
  <si>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</si>
  <si>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</si>
  <si>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</si>
  <si>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</si>
  <si>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</si>
  <si>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</si>
  <si>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</si>
  <si>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</si>
  <si>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</si>
  <si>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</si>
  <si>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</si>
  <si>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</si>
  <si>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</si>
  <si>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</si>
  <si>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</si>
  <si>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</si>
  <si>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</si>
  <si>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</si>
  <si>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</si>
  <si>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</si>
  <si>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</si>
  <si>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</si>
  <si>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</si>
  <si>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</si>
  <si>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</si>
  <si>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</si>
  <si>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</si>
  <si>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</si>
  <si>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</si>
  <si>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</si>
  <si>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</si>
  <si>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</si>
  <si>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</si>
  <si>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</si>
  <si>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</si>
  <si>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</si>
  <si>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</si>
  <si>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</si>
  <si>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</si>
  <si>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</si>
  <si>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</si>
  <si>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</si>
  <si>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</si>
  <si>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</si>
  <si>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</si>
  <si>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</si>
  <si>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</si>
  <si>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</si>
  <si>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</si>
  <si>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</si>
  <si>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</si>
  <si>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</si>
  <si>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</si>
  <si>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</si>
  <si>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</si>
  <si>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</si>
  <si>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</si>
  <si>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</si>
  <si>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</si>
  <si>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</si>
  <si>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</si>
  <si>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</si>
  <si>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</si>
  <si>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</si>
  <si>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</si>
  <si>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</si>
  <si>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</si>
  <si>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</si>
  <si>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</si>
  <si>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</si>
  <si>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</si>
  <si>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</si>
  <si>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</si>
  <si>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</si>
  <si>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</si>
  <si>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</si>
  <si>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</si>
  <si>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</si>
  <si>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</si>
  <si>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</si>
  <si>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</si>
  <si>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</si>
  <si>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</si>
  <si>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</si>
  <si>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</si>
  <si>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</si>
  <si>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</si>
  <si>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</si>
  <si>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</si>
  <si>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</si>
  <si>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</si>
  <si>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</si>
  <si>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</si>
  <si>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</si>
  <si>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</si>
  <si>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</si>
  <si>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</si>
  <si>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</si>
  <si>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</si>
  <si>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</si>
  <si>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</si>
  <si>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</si>
  <si>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</si>
  <si>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</si>
  <si>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</si>
  <si>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</si>
  <si>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</si>
  <si>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</si>
  <si>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</si>
  <si>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</si>
  <si>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</si>
  <si>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</si>
  <si>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</si>
  <si>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</si>
  <si>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</si>
  <si>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</si>
  <si>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</si>
  <si>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</si>
  <si>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</si>
  <si>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</si>
  <si>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</si>
  <si>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</si>
  <si>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</si>
  <si>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</si>
  <si>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</si>
  <si>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</si>
  <si>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</si>
  <si>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</si>
  <si>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</si>
  <si>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</si>
  <si>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</si>
  <si>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</si>
  <si>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</si>
  <si>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</si>
  <si>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</si>
  <si>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</si>
  <si>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</si>
  <si>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</si>
  <si>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</si>
  <si>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</si>
  <si>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</si>
  <si>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</si>
  <si>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</si>
  <si>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</si>
  <si>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</si>
  <si>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</si>
  <si>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</si>
  <si>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</si>
  <si>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</si>
  <si>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</si>
  <si>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</si>
  <si>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</si>
  <si>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</si>
  <si>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</si>
  <si>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</si>
  <si>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</si>
  <si>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</si>
  <si>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</si>
  <si>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</si>
  <si>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</si>
  <si>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</si>
  <si>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</si>
  <si>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</si>
  <si>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</si>
  <si>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</si>
  <si>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</si>
  <si>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</si>
  <si>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</si>
  <si>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</si>
  <si>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</si>
  <si>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</si>
  <si>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</si>
  <si>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</si>
  <si>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</si>
  <si>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</si>
  <si>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</si>
  <si>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</si>
  <si>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</si>
  <si>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</si>
  <si>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</si>
  <si>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</si>
  <si>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</si>
  <si>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</si>
  <si>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</si>
  <si>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</si>
  <si>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</si>
  <si>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</si>
  <si>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</si>
  <si>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</si>
  <si>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</si>
  <si>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</si>
  <si>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</si>
  <si>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</si>
  <si>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</si>
  <si>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</si>
  <si>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</si>
  <si>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</si>
  <si>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</si>
  <si>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</si>
  <si>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</si>
  <si>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</si>
  <si>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</si>
  <si>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</si>
  <si>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</si>
  <si>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</si>
  <si>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</si>
  <si>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</si>
  <si>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</si>
  <si>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</si>
  <si>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</si>
  <si>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</si>
  <si>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</si>
  <si>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</si>
  <si>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</si>
  <si>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</si>
  <si>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</si>
  <si>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</si>
  <si>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</si>
  <si>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</si>
  <si>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</si>
  <si>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</si>
  <si>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</si>
  <si>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</si>
  <si>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</si>
  <si>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</si>
  <si>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</si>
  <si>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</si>
  <si>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</si>
  <si>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</si>
  <si>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</si>
  <si>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</si>
  <si>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</si>
  <si>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</si>
  <si>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</si>
  <si>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</si>
  <si>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</si>
  <si>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</si>
  <si>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</si>
  <si>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</si>
  <si>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</si>
  <si>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</si>
  <si>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</si>
  <si>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</si>
  <si>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</si>
  <si>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</si>
  <si>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</si>
  <si>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</si>
  <si>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</si>
  <si>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</si>
  <si>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</si>
  <si>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</si>
  <si>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</si>
  <si>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</si>
  <si>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</si>
  <si>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</si>
  <si>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</si>
  <si>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</si>
  <si>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</si>
  <si>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</si>
  <si>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</si>
  <si>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</si>
  <si>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</si>
  <si>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</si>
  <si>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</si>
  <si>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</si>
  <si>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</si>
  <si>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</si>
  <si>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</si>
  <si>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</si>
  <si>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</si>
  <si>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</si>
  <si>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</si>
  <si>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</si>
  <si>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</si>
  <si>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</si>
  <si>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</si>
  <si>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</si>
  <si>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</si>
  <si>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</si>
  <si>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</si>
  <si>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</si>
  <si>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</si>
  <si>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</si>
  <si>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</si>
  <si>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</si>
  <si>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</si>
  <si>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</si>
  <si>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</si>
  <si>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</si>
  <si>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</si>
  <si>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</si>
  <si>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</si>
  <si>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</si>
  <si>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</si>
  <si>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</si>
  <si>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</si>
  <si>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</si>
  <si>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</si>
  <si>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</si>
  <si>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</si>
  <si>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</si>
  <si>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</si>
  <si>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</si>
  <si>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</si>
  <si>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</si>
  <si>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</si>
  <si>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</si>
  <si>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</si>
  <si>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</si>
  <si>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</si>
  <si>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</si>
  <si>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</si>
  <si>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</si>
  <si>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</si>
  <si>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</si>
  <si>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</si>
  <si>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</si>
  <si>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</si>
  <si>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</si>
  <si>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</si>
  <si>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</si>
  <si>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</si>
  <si>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</si>
  <si>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</si>
  <si>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</si>
  <si>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</si>
  <si>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</si>
  <si>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</si>
  <si>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</si>
  <si>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</si>
  <si>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</si>
  <si>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</si>
  <si>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</si>
  <si>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</si>
  <si>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</si>
  <si>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</si>
  <si>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</si>
  <si>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</si>
  <si>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</si>
  <si>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</si>
  <si>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</si>
  <si>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</si>
  <si>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</si>
  <si>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</si>
  <si>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</si>
  <si>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</si>
  <si>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</si>
  <si>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</si>
  <si>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</si>
  <si>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</si>
  <si>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</si>
  <si>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</si>
  <si>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</si>
  <si>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</si>
  <si>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</si>
  <si>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</si>
  <si>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</si>
  <si>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</si>
  <si>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</si>
  <si>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</si>
  <si>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</si>
  <si>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</si>
  <si>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</si>
  <si>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</si>
  <si>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</si>
  <si>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</si>
  <si>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</si>
  <si>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</si>
  <si>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</si>
  <si>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</si>
  <si>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</si>
  <si>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</si>
  <si>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</si>
  <si>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</si>
  <si>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</si>
  <si>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</si>
  <si>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</si>
  <si>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</si>
  <si>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</si>
  <si>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</si>
  <si>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</si>
  <si>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</si>
  <si>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</si>
  <si>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</si>
  <si>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</si>
  <si>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</si>
  <si>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</si>
  <si>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</si>
  <si>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</si>
  <si>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</si>
  <si>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</si>
  <si>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</si>
  <si>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</si>
  <si>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</si>
  <si>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</si>
  <si>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</si>
  <si>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</si>
  <si>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</si>
  <si>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</si>
  <si>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</si>
  <si>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</si>
  <si>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</si>
  <si>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21 1 10 84060</t>
  </si>
  <si>
    <t>Муниципальная программа "Совершенствование и развитие муниципального управления в городе Урай" на 20115-2017 годы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</si>
  <si>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</si>
  <si>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</si>
  <si>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</si>
  <si>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</si>
  <si>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</si>
  <si>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</si>
  <si>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</si>
  <si>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</si>
  <si>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</si>
  <si>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</si>
  <si>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</si>
  <si>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</si>
  <si>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</si>
  <si>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</si>
  <si>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</si>
  <si>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</si>
  <si>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</si>
  <si>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</si>
  <si>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</si>
  <si>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</si>
  <si>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</si>
  <si>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</si>
  <si>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</si>
  <si>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</si>
  <si>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Приложение 5.3.</t>
  </si>
  <si>
    <t>Приложение 6.3.</t>
  </si>
  <si>
    <t>Приложение 7.3.</t>
  </si>
  <si>
    <t>Приложение 8.3.</t>
  </si>
  <si>
    <t>05 5 04 85160</t>
  </si>
  <si>
    <t>05 5 05 85160</t>
  </si>
  <si>
    <t>Субвенции на проведение Всероссийской сельскохозяйственной переписи в 2016 году</t>
  </si>
  <si>
    <t>16 3 03 53910</t>
  </si>
  <si>
    <t>Закупка товаров, работ, услуг в целях капитального ремонта  государственного (муниципального) имущества</t>
  </si>
  <si>
    <t>Иные межбюджетные трансферты на реализацию мероприятий по поддержке российского казачества</t>
  </si>
  <si>
    <t>02 1 02 85110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</si>
</sst>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&quot;+&quot;\ #,##0.0;&quot;-&quot;\ #,##0.0;&quot;&quot;\ 0.0"/>
  </numFmts>
  <fonts count="4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43" fontId="15" fillId="0" borderId="0" applyFont="0" applyFill="0" applyBorder="0" applyAlignment="0" applyProtection="0"/>
  </cellStyleXfs>
  <cellXfs count="351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164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/>
    <xf numFmtId="164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1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5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5" fontId="18" fillId="3" borderId="0" xfId="0" applyNumberFormat="1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5" fontId="1" fillId="3" borderId="0" xfId="0" applyNumberFormat="1" applyFont="1" applyFill="1"/>
    <xf numFmtId="165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6" fontId="5" fillId="3" borderId="3" xfId="0" applyNumberFormat="1" applyFont="1" applyFill="1" applyBorder="1"/>
    <xf numFmtId="166" fontId="4" fillId="3" borderId="3" xfId="0" applyNumberFormat="1" applyFont="1" applyFill="1" applyBorder="1"/>
    <xf numFmtId="166" fontId="29" fillId="3" borderId="0" xfId="0" applyNumberFormat="1" applyFont="1" applyFill="1" applyAlignment="1" applyProtection="1">
      <alignment horizontal="right"/>
      <protection locked="0"/>
    </xf>
    <xf numFmtId="166" fontId="29" fillId="3" borderId="3" xfId="0" applyNumberFormat="1" applyFont="1" applyFill="1" applyBorder="1" applyAlignment="1" applyProtection="1">
      <alignment horizontal="center"/>
      <protection locked="0"/>
    </xf>
    <xf numFmtId="166" fontId="4" fillId="0" borderId="0" xfId="5" applyNumberFormat="1" applyFont="1" applyFill="1"/>
    <xf numFmtId="166" fontId="5" fillId="3" borderId="3" xfId="0" applyNumberFormat="1" applyFont="1" applyFill="1" applyBorder="1" applyAlignment="1">
      <alignment wrapText="1"/>
    </xf>
    <xf numFmtId="166" fontId="4" fillId="3" borderId="3" xfId="0" applyNumberFormat="1" applyFont="1" applyFill="1" applyBorder="1" applyAlignment="1">
      <alignment wrapText="1"/>
    </xf>
    <xf numFmtId="166" fontId="12" fillId="3" borderId="3" xfId="0" applyNumberFormat="1" applyFont="1" applyFill="1" applyBorder="1"/>
    <xf numFmtId="166" fontId="12" fillId="0" borderId="3" xfId="0" applyNumberFormat="1" applyFont="1" applyFill="1" applyBorder="1"/>
    <xf numFmtId="166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4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5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4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4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4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165" fontId="12" fillId="0" borderId="0" xfId="0" applyNumberFormat="1" applyFont="1" applyFill="1"/>
    <xf numFmtId="49" fontId="14" fillId="0" borderId="0" xfId="0" applyNumberFormat="1" applyFont="1" applyFill="1"/>
    <xf numFmtId="165" fontId="13" fillId="0" borderId="0" xfId="0" applyNumberFormat="1" applyFont="1" applyFill="1"/>
    <xf numFmtId="165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6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" fontId="27" fillId="3" borderId="3" xfId="0" applyNumberFormat="1" applyFont="1" applyFill="1" applyBorder="1" applyAlignment="1" applyProtection="1">
      <alignment horizontal="center"/>
      <protection locked="0"/>
    </xf>
    <xf numFmtId="164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6" fontId="11" fillId="3" borderId="3" xfId="0" applyNumberFormat="1" applyFont="1" applyFill="1" applyBorder="1"/>
    <xf numFmtId="166" fontId="11" fillId="3" borderId="0" xfId="0" applyNumberFormat="1" applyFont="1" applyFill="1" applyAlignment="1">
      <alignment wrapText="1"/>
    </xf>
    <xf numFmtId="166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6" fontId="0" fillId="3" borderId="0" xfId="0" applyNumberFormat="1" applyFill="1"/>
    <xf numFmtId="0" fontId="0" fillId="3" borderId="0" xfId="0" applyFill="1"/>
    <xf numFmtId="165" fontId="11" fillId="0" borderId="0" xfId="0" applyNumberFormat="1" applyFont="1" applyFill="1" applyProtection="1">
      <protection locked="0"/>
    </xf>
    <xf numFmtId="166" fontId="12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Protection="1">
      <protection locked="0"/>
    </xf>
    <xf numFmtId="166" fontId="11" fillId="0" borderId="3" xfId="0" applyNumberFormat="1" applyFont="1" applyFill="1" applyBorder="1" applyAlignment="1" applyProtection="1">
      <alignment wrapText="1"/>
      <protection locked="0"/>
    </xf>
    <xf numFmtId="166" fontId="5" fillId="0" borderId="3" xfId="0" applyNumberFormat="1" applyFont="1" applyFill="1" applyBorder="1" applyProtection="1">
      <protection locked="0"/>
    </xf>
    <xf numFmtId="166" fontId="4" fillId="0" borderId="3" xfId="0" applyNumberFormat="1" applyFont="1" applyFill="1" applyBorder="1" applyProtection="1">
      <protection locked="0"/>
    </xf>
    <xf numFmtId="166" fontId="5" fillId="0" borderId="3" xfId="0" applyNumberFormat="1" applyFont="1" applyFill="1" applyBorder="1"/>
    <xf numFmtId="166" fontId="4" fillId="0" borderId="3" xfId="0" applyNumberFormat="1" applyFont="1" applyFill="1" applyBorder="1"/>
    <xf numFmtId="166" fontId="11" fillId="0" borderId="3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wrapText="1"/>
    </xf>
    <xf numFmtId="166" fontId="12" fillId="0" borderId="3" xfId="0" applyNumberFormat="1" applyFont="1" applyFill="1" applyBorder="1" applyAlignment="1" applyProtection="1">
      <alignment wrapText="1"/>
      <protection locked="0"/>
    </xf>
    <xf numFmtId="166" fontId="4" fillId="0" borderId="3" xfId="0" applyNumberFormat="1" applyFont="1" applyFill="1" applyBorder="1" applyAlignment="1" applyProtection="1">
      <alignment horizontal="right"/>
      <protection locked="0"/>
    </xf>
    <xf numFmtId="166" fontId="12" fillId="0" borderId="3" xfId="0" applyNumberFormat="1" applyFont="1" applyFill="1" applyBorder="1" applyAlignment="1" applyProtection="1">
      <alignment horizontal="right"/>
      <protection locked="0"/>
    </xf>
    <xf numFmtId="166" fontId="26" fillId="3" borderId="3" xfId="0" applyNumberFormat="1" applyFont="1" applyFill="1" applyBorder="1" applyAlignment="1" applyProtection="1">
      <alignment horizontal="right"/>
      <protection locked="0"/>
    </xf>
    <xf numFmtId="166" fontId="11" fillId="3" borderId="3" xfId="0" applyNumberFormat="1" applyFont="1" applyFill="1" applyBorder="1" applyAlignment="1" applyProtection="1">
      <alignment horizontal="right"/>
      <protection locked="0"/>
    </xf>
    <xf numFmtId="166" fontId="11" fillId="0" borderId="3" xfId="5" applyNumberFormat="1" applyFont="1" applyFill="1" applyBorder="1"/>
    <xf numFmtId="166" fontId="35" fillId="0" borderId="3" xfId="5" applyNumberFormat="1" applyFont="1" applyFill="1" applyBorder="1"/>
    <xf numFmtId="166" fontId="26" fillId="0" borderId="3" xfId="5" applyNumberFormat="1" applyFont="1" applyFill="1" applyBorder="1"/>
    <xf numFmtId="166" fontId="11" fillId="0" borderId="3" xfId="5" applyNumberFormat="1" applyFont="1" applyFill="1" applyBorder="1" applyAlignment="1">
      <alignment horizontal="right"/>
    </xf>
    <xf numFmtId="166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6" fontId="12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49" fontId="12" fillId="0" borderId="4" xfId="0" applyNumberFormat="1" applyFont="1" applyFill="1" applyBorder="1" applyAlignment="1">
      <alignment horizontal="right" wrapText="1"/>
    </xf>
    <xf numFmtId="166" fontId="4" fillId="0" borderId="3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right"/>
    </xf>
    <xf numFmtId="166" fontId="5" fillId="3" borderId="3" xfId="0" applyNumberFormat="1" applyFont="1" applyFill="1" applyBorder="1" applyProtection="1">
      <protection locked="0"/>
    </xf>
    <xf numFmtId="166" fontId="4" fillId="3" borderId="3" xfId="0" applyNumberFormat="1" applyFont="1" applyFill="1" applyBorder="1" applyProtection="1">
      <protection locked="0"/>
    </xf>
    <xf numFmtId="166" fontId="4" fillId="0" borderId="3" xfId="0" applyNumberFormat="1" applyFont="1" applyFill="1" applyBorder="1" applyAlignment="1" applyProtection="1">
      <alignment wrapText="1"/>
      <protection locked="0"/>
    </xf>
    <xf numFmtId="166" fontId="11" fillId="0" borderId="0" xfId="0" applyNumberFormat="1" applyFont="1" applyFill="1" applyProtection="1">
      <protection locked="0"/>
    </xf>
    <xf numFmtId="166" fontId="26" fillId="0" borderId="3" xfId="5" applyNumberFormat="1" applyFont="1" applyFill="1" applyBorder="1" applyProtection="1">
      <protection locked="0"/>
    </xf>
    <xf numFmtId="166" fontId="5" fillId="0" borderId="3" xfId="5" applyNumberFormat="1" applyFont="1" applyFill="1" applyBorder="1"/>
    <xf numFmtId="0" fontId="2" fillId="3" borderId="0" xfId="0" applyFont="1" applyFill="1" applyAlignment="1">
      <alignment horizontal="right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58"/>
  <sheetViews>
    <sheetView view="pageBreakPreview" zoomScale="70" zoomScaleNormal="86" zoomScaleSheetLayoutView="70" workbookViewId="0">
      <pane xSplit="6" ySplit="12" topLeftCell="G13" activePane="bottomRight" state="frozen"/>
      <selection pane="topRight" activeCell="G1" sqref="G1"/>
      <selection pane="bottomLeft" activeCell="A12" sqref="A12"/>
      <selection pane="bottomRight" activeCell="K354" sqref="K354"/>
    </sheetView>
  </sheetViews>
  <sheetFormatPr defaultColWidth="9.140625" defaultRowHeight="12.75"/>
  <cols>
    <col min="1" max="1" width="4.140625" style="143" customWidth="1"/>
    <col min="2" max="2" width="31.85546875" style="143" customWidth="1"/>
    <col min="3" max="3" width="4.85546875" style="143" customWidth="1"/>
    <col min="4" max="4" width="4.28515625" style="143" customWidth="1"/>
    <col min="5" max="5" width="14" style="143" customWidth="1"/>
    <col min="6" max="6" width="5.7109375" style="143" customWidth="1"/>
    <col min="7" max="7" width="12.28515625" style="164" customWidth="1"/>
    <col min="8" max="8" width="14.140625" style="143" customWidth="1"/>
    <col min="9" max="9" width="12.85546875" style="143" customWidth="1"/>
    <col min="10" max="10" width="14.7109375" style="143" customWidth="1"/>
    <col min="11" max="11" width="14.42578125" style="143" customWidth="1"/>
    <col min="12" max="12" width="9.7109375" style="143" bestFit="1" customWidth="1"/>
    <col min="13" max="13" width="9.28515625" style="143" bestFit="1" customWidth="1"/>
    <col min="14" max="17" width="9.140625" style="143"/>
    <col min="18" max="18" width="9.28515625" style="143" bestFit="1" customWidth="1"/>
    <col min="19" max="16384" width="9.140625" style="143"/>
  </cols>
  <sheetData>
    <row r="1" spans="1:11" ht="30" customHeight="1">
      <c r="I1" s="165"/>
      <c r="J1" s="337" t="s">
        <v>670</v>
      </c>
      <c r="K1" s="337"/>
    </row>
    <row r="2" spans="1:11" ht="15.75">
      <c r="I2" s="337" t="s">
        <v>125</v>
      </c>
      <c r="J2" s="337"/>
      <c r="K2" s="337"/>
    </row>
    <row r="3" spans="1:11" ht="15.75">
      <c r="I3" s="165"/>
      <c r="J3" s="337" t="s">
        <v>574</v>
      </c>
      <c r="K3" s="337"/>
    </row>
    <row r="4" spans="1:11" ht="15.75">
      <c r="H4" s="337"/>
      <c r="I4" s="339"/>
      <c r="J4" s="339"/>
      <c r="K4" s="339"/>
    </row>
    <row r="6" spans="1:11" s="166" customFormat="1" ht="15.75">
      <c r="A6" s="334" t="s">
        <v>609</v>
      </c>
      <c r="B6" s="338"/>
      <c r="C6" s="338"/>
      <c r="D6" s="338"/>
      <c r="E6" s="338"/>
      <c r="F6" s="338"/>
      <c r="G6" s="338"/>
      <c r="H6" s="338"/>
      <c r="I6" s="338"/>
      <c r="J6" s="338"/>
      <c r="K6" s="336"/>
    </row>
    <row r="7" spans="1:11" s="166" customFormat="1" ht="15.75">
      <c r="A7" s="334" t="s">
        <v>208</v>
      </c>
      <c r="B7" s="338"/>
      <c r="C7" s="338"/>
      <c r="D7" s="338"/>
      <c r="E7" s="338"/>
      <c r="F7" s="338"/>
      <c r="G7" s="338"/>
      <c r="H7" s="338"/>
      <c r="I7" s="338"/>
      <c r="J7" s="338"/>
      <c r="K7" s="336"/>
    </row>
    <row r="8" spans="1:11" s="166" customFormat="1" ht="15.75">
      <c r="A8" s="334" t="s">
        <v>516</v>
      </c>
      <c r="B8" s="338"/>
      <c r="C8" s="338"/>
      <c r="D8" s="338"/>
      <c r="E8" s="338"/>
      <c r="F8" s="338"/>
      <c r="G8" s="338"/>
      <c r="H8" s="338"/>
      <c r="I8" s="338"/>
      <c r="J8" s="338"/>
      <c r="K8" s="336"/>
    </row>
    <row r="9" spans="1:11" s="166" customFormat="1" ht="15.75" customHeight="1">
      <c r="A9" s="334" t="s">
        <v>515</v>
      </c>
      <c r="B9" s="335"/>
      <c r="C9" s="335"/>
      <c r="D9" s="335"/>
      <c r="E9" s="335"/>
      <c r="F9" s="335"/>
      <c r="G9" s="335"/>
      <c r="H9" s="335"/>
      <c r="I9" s="335"/>
      <c r="J9" s="335"/>
      <c r="K9" s="336"/>
    </row>
    <row r="10" spans="1:11" ht="12.75" customHeight="1">
      <c r="A10" s="167" t="s">
        <v>12</v>
      </c>
      <c r="B10" s="168"/>
      <c r="C10" s="165"/>
      <c r="D10" s="165"/>
      <c r="E10" s="165"/>
      <c r="F10" s="165"/>
      <c r="G10" s="167"/>
      <c r="H10" s="165"/>
      <c r="I10" s="169"/>
      <c r="J10" s="165"/>
      <c r="K10" s="170" t="s">
        <v>11</v>
      </c>
    </row>
    <row r="11" spans="1:11" ht="93.75" customHeight="1">
      <c r="A11" s="171" t="s">
        <v>1</v>
      </c>
      <c r="B11" s="172" t="s">
        <v>3</v>
      </c>
      <c r="C11" s="173" t="s">
        <v>6</v>
      </c>
      <c r="D11" s="173" t="s">
        <v>7</v>
      </c>
      <c r="E11" s="173" t="s">
        <v>8</v>
      </c>
      <c r="F11" s="174" t="s">
        <v>9</v>
      </c>
      <c r="G11" s="175" t="s">
        <v>4</v>
      </c>
      <c r="H11" s="175" t="s">
        <v>5</v>
      </c>
      <c r="I11" s="175" t="s">
        <v>96</v>
      </c>
      <c r="J11" s="175" t="s">
        <v>97</v>
      </c>
      <c r="K11" s="175" t="s">
        <v>13</v>
      </c>
    </row>
    <row r="12" spans="1:11" s="178" customFormat="1">
      <c r="A12" s="176">
        <v>1</v>
      </c>
      <c r="B12" s="177">
        <v>2</v>
      </c>
      <c r="C12" s="98" t="s">
        <v>209</v>
      </c>
      <c r="D12" s="98" t="s">
        <v>200</v>
      </c>
      <c r="E12" s="177">
        <v>5</v>
      </c>
      <c r="F12" s="177">
        <v>6</v>
      </c>
      <c r="G12" s="177">
        <v>7</v>
      </c>
      <c r="H12" s="177">
        <v>8</v>
      </c>
      <c r="I12" s="177">
        <v>9</v>
      </c>
      <c r="J12" s="177">
        <v>10</v>
      </c>
      <c r="K12" s="177">
        <v>11</v>
      </c>
    </row>
    <row r="13" spans="1:11" s="181" customFormat="1" ht="18" customHeight="1">
      <c r="A13" s="179"/>
      <c r="B13" s="180" t="s">
        <v>102</v>
      </c>
      <c r="C13" s="100" t="s">
        <v>14</v>
      </c>
      <c r="D13" s="100" t="s">
        <v>15</v>
      </c>
      <c r="E13" s="100"/>
      <c r="F13" s="100"/>
      <c r="G13" s="299">
        <f>H13+I13+J13+K13</f>
        <v>1240.7999999999997</v>
      </c>
      <c r="H13" s="299">
        <f>H14+H28+H43+H56+H62+H88+H94+H100</f>
        <v>998.29999999999984</v>
      </c>
      <c r="I13" s="299">
        <f>I14+I28+I43+I56+I62+I88+I94+I100</f>
        <v>242.5</v>
      </c>
      <c r="J13" s="299">
        <f>J14+J28+J43+J56+J62+J88+J94+J100</f>
        <v>0</v>
      </c>
      <c r="K13" s="299">
        <f>K14+K28+K43+K56+K62+K88+K94+K100</f>
        <v>0</v>
      </c>
    </row>
    <row r="14" spans="1:11" s="181" customFormat="1" ht="51" hidden="1" customHeight="1">
      <c r="A14" s="179"/>
      <c r="B14" s="182" t="s">
        <v>103</v>
      </c>
      <c r="C14" s="119" t="s">
        <v>14</v>
      </c>
      <c r="D14" s="119" t="s">
        <v>16</v>
      </c>
      <c r="E14" s="119"/>
      <c r="F14" s="119"/>
      <c r="G14" s="299">
        <f>SUM(H14:K14)</f>
        <v>0</v>
      </c>
      <c r="H14" s="300">
        <f>H15</f>
        <v>0</v>
      </c>
      <c r="I14" s="300">
        <f t="shared" ref="I14:K15" si="0">I15</f>
        <v>0</v>
      </c>
      <c r="J14" s="300">
        <f t="shared" si="0"/>
        <v>0</v>
      </c>
      <c r="K14" s="300">
        <f t="shared" si="0"/>
        <v>0</v>
      </c>
    </row>
    <row r="15" spans="1:11" s="181" customFormat="1" ht="51" hidden="1" customHeight="1">
      <c r="A15" s="179"/>
      <c r="B15" s="97" t="s">
        <v>98</v>
      </c>
      <c r="C15" s="104" t="s">
        <v>14</v>
      </c>
      <c r="D15" s="104" t="s">
        <v>16</v>
      </c>
      <c r="E15" s="104" t="s">
        <v>248</v>
      </c>
      <c r="F15" s="104"/>
      <c r="G15" s="299">
        <f>SUM(H15:K15)</f>
        <v>0</v>
      </c>
      <c r="H15" s="300">
        <f>H16</f>
        <v>0</v>
      </c>
      <c r="I15" s="300">
        <f t="shared" si="0"/>
        <v>0</v>
      </c>
      <c r="J15" s="300">
        <f t="shared" si="0"/>
        <v>0</v>
      </c>
      <c r="K15" s="300">
        <f t="shared" si="0"/>
        <v>0</v>
      </c>
    </row>
    <row r="16" spans="1:11" s="181" customFormat="1" ht="38.25" hidden="1" customHeight="1">
      <c r="A16" s="179"/>
      <c r="B16" s="97" t="s">
        <v>211</v>
      </c>
      <c r="C16" s="104" t="s">
        <v>14</v>
      </c>
      <c r="D16" s="104" t="s">
        <v>16</v>
      </c>
      <c r="E16" s="104" t="s">
        <v>250</v>
      </c>
      <c r="F16" s="104"/>
      <c r="G16" s="299">
        <f>SUM(H16:K16)</f>
        <v>0</v>
      </c>
      <c r="H16" s="300">
        <f>H17+H20+H25</f>
        <v>0</v>
      </c>
      <c r="I16" s="300">
        <f>I17+I20+I25</f>
        <v>0</v>
      </c>
      <c r="J16" s="300">
        <f>J17+J20+J25</f>
        <v>0</v>
      </c>
      <c r="K16" s="300">
        <f>K17+K20+K25</f>
        <v>0</v>
      </c>
    </row>
    <row r="17" spans="1:12" s="139" customFormat="1" ht="12.75" hidden="1" customHeight="1">
      <c r="A17" s="137"/>
      <c r="B17" s="105" t="s">
        <v>123</v>
      </c>
      <c r="C17" s="106" t="s">
        <v>14</v>
      </c>
      <c r="D17" s="106" t="s">
        <v>16</v>
      </c>
      <c r="E17" s="106" t="s">
        <v>261</v>
      </c>
      <c r="F17" s="106"/>
      <c r="G17" s="156">
        <f>H17+I17+J17+K17</f>
        <v>0</v>
      </c>
      <c r="H17" s="157">
        <f t="shared" ref="H17:K18" si="1">H18</f>
        <v>0</v>
      </c>
      <c r="I17" s="157">
        <f t="shared" si="1"/>
        <v>0</v>
      </c>
      <c r="J17" s="157">
        <f t="shared" si="1"/>
        <v>0</v>
      </c>
      <c r="K17" s="157">
        <f t="shared" si="1"/>
        <v>0</v>
      </c>
    </row>
    <row r="18" spans="1:12" s="139" customFormat="1" ht="89.25" hidden="1" customHeight="1">
      <c r="A18" s="137"/>
      <c r="B18" s="105" t="s">
        <v>55</v>
      </c>
      <c r="C18" s="106" t="s">
        <v>14</v>
      </c>
      <c r="D18" s="106" t="s">
        <v>16</v>
      </c>
      <c r="E18" s="106" t="s">
        <v>261</v>
      </c>
      <c r="F18" s="106" t="s">
        <v>56</v>
      </c>
      <c r="G18" s="156">
        <f>H18+I18+J18+K18</f>
        <v>0</v>
      </c>
      <c r="H18" s="157">
        <f t="shared" si="1"/>
        <v>0</v>
      </c>
      <c r="I18" s="157">
        <f t="shared" si="1"/>
        <v>0</v>
      </c>
      <c r="J18" s="157">
        <f t="shared" si="1"/>
        <v>0</v>
      </c>
      <c r="K18" s="157">
        <f t="shared" si="1"/>
        <v>0</v>
      </c>
    </row>
    <row r="19" spans="1:12" s="139" customFormat="1" ht="37.5" hidden="1" customHeight="1">
      <c r="A19" s="137"/>
      <c r="B19" s="105" t="s">
        <v>104</v>
      </c>
      <c r="C19" s="106" t="s">
        <v>14</v>
      </c>
      <c r="D19" s="106" t="s">
        <v>16</v>
      </c>
      <c r="E19" s="106" t="s">
        <v>261</v>
      </c>
      <c r="F19" s="106" t="s">
        <v>105</v>
      </c>
      <c r="G19" s="156">
        <f>H19+I19+J19+K19</f>
        <v>0</v>
      </c>
      <c r="H19" s="157">
        <f>'приложение 8.3.'!I84</f>
        <v>0</v>
      </c>
      <c r="I19" s="157">
        <f>'приложение 8.3.'!J84</f>
        <v>0</v>
      </c>
      <c r="J19" s="157">
        <f>'приложение 8.3.'!K84</f>
        <v>0</v>
      </c>
      <c r="K19" s="157">
        <f>'приложение 8.3.'!L84</f>
        <v>0</v>
      </c>
    </row>
    <row r="20" spans="1:12" s="181" customFormat="1" ht="25.5" hidden="1" customHeight="1">
      <c r="A20" s="183"/>
      <c r="B20" s="97" t="s">
        <v>124</v>
      </c>
      <c r="C20" s="98" t="s">
        <v>14</v>
      </c>
      <c r="D20" s="98" t="s">
        <v>16</v>
      </c>
      <c r="E20" s="104" t="s">
        <v>255</v>
      </c>
      <c r="F20" s="100"/>
      <c r="G20" s="299">
        <f t="shared" ref="G20:G28" si="2">SUM(H20:K20)</f>
        <v>0</v>
      </c>
      <c r="H20" s="300">
        <f>H21+H23</f>
        <v>0</v>
      </c>
      <c r="I20" s="300">
        <f>I21+I23</f>
        <v>0</v>
      </c>
      <c r="J20" s="300">
        <f>J21+J23</f>
        <v>0</v>
      </c>
      <c r="K20" s="300">
        <f>K21+K23</f>
        <v>0</v>
      </c>
      <c r="L20" s="184"/>
    </row>
    <row r="21" spans="1:12" s="185" customFormat="1" ht="89.25" hidden="1" customHeight="1">
      <c r="A21" s="144"/>
      <c r="B21" s="97" t="s">
        <v>55</v>
      </c>
      <c r="C21" s="98" t="s">
        <v>14</v>
      </c>
      <c r="D21" s="98" t="s">
        <v>16</v>
      </c>
      <c r="E21" s="104" t="s">
        <v>255</v>
      </c>
      <c r="F21" s="98" t="s">
        <v>56</v>
      </c>
      <c r="G21" s="299">
        <f t="shared" si="2"/>
        <v>0</v>
      </c>
      <c r="H21" s="300">
        <f>H22</f>
        <v>0</v>
      </c>
      <c r="I21" s="300">
        <f>I22</f>
        <v>0</v>
      </c>
      <c r="J21" s="300">
        <f>J22</f>
        <v>0</v>
      </c>
      <c r="K21" s="300">
        <f>K22</f>
        <v>0</v>
      </c>
    </row>
    <row r="22" spans="1:12" s="185" customFormat="1" ht="39" hidden="1" customHeight="1">
      <c r="A22" s="144"/>
      <c r="B22" s="97" t="s">
        <v>104</v>
      </c>
      <c r="C22" s="98" t="s">
        <v>14</v>
      </c>
      <c r="D22" s="98" t="s">
        <v>16</v>
      </c>
      <c r="E22" s="104" t="s">
        <v>255</v>
      </c>
      <c r="F22" s="98" t="s">
        <v>105</v>
      </c>
      <c r="G22" s="299">
        <f t="shared" si="2"/>
        <v>0</v>
      </c>
      <c r="H22" s="300">
        <f>'приложение 8.3.'!I90</f>
        <v>0</v>
      </c>
      <c r="I22" s="300">
        <f>'приложение 8.3.'!J90</f>
        <v>0</v>
      </c>
      <c r="J22" s="300">
        <f>'приложение 8.3.'!K90</f>
        <v>0</v>
      </c>
      <c r="K22" s="300">
        <f>'приложение 8.3.'!L90</f>
        <v>0</v>
      </c>
    </row>
    <row r="23" spans="1:12" s="185" customFormat="1" ht="38.25" hidden="1" customHeight="1">
      <c r="A23" s="144"/>
      <c r="B23" s="97" t="s">
        <v>86</v>
      </c>
      <c r="C23" s="98" t="s">
        <v>14</v>
      </c>
      <c r="D23" s="98" t="s">
        <v>16</v>
      </c>
      <c r="E23" s="104" t="s">
        <v>255</v>
      </c>
      <c r="F23" s="98" t="s">
        <v>57</v>
      </c>
      <c r="G23" s="299">
        <f t="shared" si="2"/>
        <v>0</v>
      </c>
      <c r="H23" s="300">
        <f>H24</f>
        <v>0</v>
      </c>
      <c r="I23" s="300">
        <f>I24</f>
        <v>0</v>
      </c>
      <c r="J23" s="300">
        <f>J24</f>
        <v>0</v>
      </c>
      <c r="K23" s="300">
        <f>K24</f>
        <v>0</v>
      </c>
    </row>
    <row r="24" spans="1:12" s="185" customFormat="1" ht="42" hidden="1" customHeight="1">
      <c r="A24" s="144"/>
      <c r="B24" s="97" t="s">
        <v>111</v>
      </c>
      <c r="C24" s="98" t="s">
        <v>14</v>
      </c>
      <c r="D24" s="98" t="s">
        <v>16</v>
      </c>
      <c r="E24" s="104" t="s">
        <v>255</v>
      </c>
      <c r="F24" s="98" t="s">
        <v>59</v>
      </c>
      <c r="G24" s="299">
        <f t="shared" si="2"/>
        <v>0</v>
      </c>
      <c r="H24" s="300">
        <f>'приложение 8.3.'!I95</f>
        <v>0</v>
      </c>
      <c r="I24" s="300">
        <f>'приложение 8.3.'!J95</f>
        <v>0</v>
      </c>
      <c r="J24" s="300">
        <f>'приложение 8.3.'!K95</f>
        <v>0</v>
      </c>
      <c r="K24" s="300">
        <f>'приложение 8.3.'!L95</f>
        <v>0</v>
      </c>
    </row>
    <row r="25" spans="1:12" s="181" customFormat="1" ht="25.5" hidden="1" customHeight="1">
      <c r="A25" s="179"/>
      <c r="B25" s="186" t="s">
        <v>260</v>
      </c>
      <c r="C25" s="104" t="s">
        <v>14</v>
      </c>
      <c r="D25" s="104" t="s">
        <v>16</v>
      </c>
      <c r="E25" s="104" t="s">
        <v>254</v>
      </c>
      <c r="F25" s="104"/>
      <c r="G25" s="299">
        <f t="shared" si="2"/>
        <v>0</v>
      </c>
      <c r="H25" s="300">
        <f>H26</f>
        <v>0</v>
      </c>
      <c r="I25" s="300">
        <f t="shared" ref="I25:K26" si="3">I26</f>
        <v>0</v>
      </c>
      <c r="J25" s="300">
        <f t="shared" si="3"/>
        <v>0</v>
      </c>
      <c r="K25" s="300">
        <f t="shared" si="3"/>
        <v>0</v>
      </c>
    </row>
    <row r="26" spans="1:12" s="181" customFormat="1" ht="89.25" hidden="1" customHeight="1">
      <c r="A26" s="179"/>
      <c r="B26" s="97" t="s">
        <v>55</v>
      </c>
      <c r="C26" s="104" t="s">
        <v>14</v>
      </c>
      <c r="D26" s="104" t="s">
        <v>16</v>
      </c>
      <c r="E26" s="104" t="s">
        <v>254</v>
      </c>
      <c r="F26" s="104" t="s">
        <v>56</v>
      </c>
      <c r="G26" s="299">
        <f t="shared" si="2"/>
        <v>0</v>
      </c>
      <c r="H26" s="300">
        <f>H27</f>
        <v>0</v>
      </c>
      <c r="I26" s="300">
        <f t="shared" si="3"/>
        <v>0</v>
      </c>
      <c r="J26" s="300">
        <f t="shared" si="3"/>
        <v>0</v>
      </c>
      <c r="K26" s="300">
        <f t="shared" si="3"/>
        <v>0</v>
      </c>
    </row>
    <row r="27" spans="1:12" s="181" customFormat="1" ht="38.25" hidden="1" customHeight="1">
      <c r="A27" s="179"/>
      <c r="B27" s="97" t="s">
        <v>104</v>
      </c>
      <c r="C27" s="104" t="s">
        <v>14</v>
      </c>
      <c r="D27" s="104" t="s">
        <v>16</v>
      </c>
      <c r="E27" s="104" t="s">
        <v>254</v>
      </c>
      <c r="F27" s="104" t="s">
        <v>105</v>
      </c>
      <c r="G27" s="299">
        <f t="shared" si="2"/>
        <v>0</v>
      </c>
      <c r="H27" s="300">
        <f>'приложение 8.3.'!I18</f>
        <v>0</v>
      </c>
      <c r="I27" s="300">
        <f>'приложение 8.3.'!J18</f>
        <v>0</v>
      </c>
      <c r="J27" s="300">
        <f>'приложение 8.3.'!K18</f>
        <v>0</v>
      </c>
      <c r="K27" s="300">
        <f>'приложение 8.3.'!L18</f>
        <v>0</v>
      </c>
    </row>
    <row r="28" spans="1:12" s="181" customFormat="1" ht="76.5" hidden="1" customHeight="1">
      <c r="A28" s="179"/>
      <c r="B28" s="182" t="s">
        <v>110</v>
      </c>
      <c r="C28" s="119" t="s">
        <v>14</v>
      </c>
      <c r="D28" s="119" t="s">
        <v>17</v>
      </c>
      <c r="E28" s="119"/>
      <c r="F28" s="119"/>
      <c r="G28" s="299">
        <f t="shared" si="2"/>
        <v>0</v>
      </c>
      <c r="H28" s="299">
        <f>H29</f>
        <v>0</v>
      </c>
      <c r="I28" s="299">
        <f t="shared" ref="I28:K29" si="4">I29</f>
        <v>0</v>
      </c>
      <c r="J28" s="299">
        <f t="shared" si="4"/>
        <v>0</v>
      </c>
      <c r="K28" s="299">
        <f t="shared" si="4"/>
        <v>0</v>
      </c>
    </row>
    <row r="29" spans="1:12" s="185" customFormat="1" ht="51" hidden="1" customHeight="1">
      <c r="A29" s="187"/>
      <c r="B29" s="97" t="s">
        <v>98</v>
      </c>
      <c r="C29" s="104" t="s">
        <v>14</v>
      </c>
      <c r="D29" s="104" t="s">
        <v>17</v>
      </c>
      <c r="E29" s="104" t="s">
        <v>248</v>
      </c>
      <c r="F29" s="119"/>
      <c r="G29" s="299">
        <f t="shared" ref="G29:G119" si="5">SUM(H29:K29)</f>
        <v>0</v>
      </c>
      <c r="H29" s="301">
        <f>H30</f>
        <v>0</v>
      </c>
      <c r="I29" s="301">
        <f t="shared" si="4"/>
        <v>0</v>
      </c>
      <c r="J29" s="301">
        <f t="shared" si="4"/>
        <v>0</v>
      </c>
      <c r="K29" s="301">
        <f t="shared" si="4"/>
        <v>0</v>
      </c>
    </row>
    <row r="30" spans="1:12" s="185" customFormat="1" ht="38.25" hidden="1" customHeight="1">
      <c r="A30" s="187"/>
      <c r="B30" s="97" t="s">
        <v>211</v>
      </c>
      <c r="C30" s="104" t="s">
        <v>14</v>
      </c>
      <c r="D30" s="104" t="s">
        <v>17</v>
      </c>
      <c r="E30" s="104" t="s">
        <v>250</v>
      </c>
      <c r="F30" s="104"/>
      <c r="G30" s="299">
        <f t="shared" si="5"/>
        <v>0</v>
      </c>
      <c r="H30" s="301">
        <f>H31+H37+H40</f>
        <v>0</v>
      </c>
      <c r="I30" s="301">
        <f>J31+I42</f>
        <v>0</v>
      </c>
      <c r="J30" s="301">
        <f>K31+J42</f>
        <v>0</v>
      </c>
      <c r="K30" s="301">
        <f>L31+K42</f>
        <v>0</v>
      </c>
    </row>
    <row r="31" spans="1:12" s="185" customFormat="1" ht="25.5" hidden="1" customHeight="1">
      <c r="A31" s="187"/>
      <c r="B31" s="97" t="s">
        <v>124</v>
      </c>
      <c r="C31" s="104" t="s">
        <v>14</v>
      </c>
      <c r="D31" s="104" t="s">
        <v>17</v>
      </c>
      <c r="E31" s="104" t="s">
        <v>255</v>
      </c>
      <c r="F31" s="104"/>
      <c r="G31" s="299">
        <f t="shared" si="5"/>
        <v>0</v>
      </c>
      <c r="H31" s="301">
        <f>H32+H34+H36</f>
        <v>0</v>
      </c>
      <c r="I31" s="301">
        <f t="shared" ref="I31:K32" si="6">I32</f>
        <v>0</v>
      </c>
      <c r="J31" s="301">
        <f t="shared" si="6"/>
        <v>0</v>
      </c>
      <c r="K31" s="301">
        <f t="shared" si="6"/>
        <v>0</v>
      </c>
    </row>
    <row r="32" spans="1:12" s="185" customFormat="1" ht="93" hidden="1" customHeight="1">
      <c r="A32" s="187"/>
      <c r="B32" s="97" t="s">
        <v>55</v>
      </c>
      <c r="C32" s="104" t="s">
        <v>14</v>
      </c>
      <c r="D32" s="104" t="s">
        <v>17</v>
      </c>
      <c r="E32" s="104" t="s">
        <v>255</v>
      </c>
      <c r="F32" s="104" t="s">
        <v>56</v>
      </c>
      <c r="G32" s="299">
        <f t="shared" si="5"/>
        <v>0</v>
      </c>
      <c r="H32" s="301">
        <f>H33</f>
        <v>0</v>
      </c>
      <c r="I32" s="301">
        <f t="shared" si="6"/>
        <v>0</v>
      </c>
      <c r="J32" s="301">
        <f t="shared" si="6"/>
        <v>0</v>
      </c>
      <c r="K32" s="301">
        <f t="shared" si="6"/>
        <v>0</v>
      </c>
    </row>
    <row r="33" spans="1:11" s="185" customFormat="1" ht="39.75" hidden="1" customHeight="1">
      <c r="A33" s="187"/>
      <c r="B33" s="97" t="s">
        <v>104</v>
      </c>
      <c r="C33" s="104" t="s">
        <v>14</v>
      </c>
      <c r="D33" s="104" t="s">
        <v>17</v>
      </c>
      <c r="E33" s="104" t="s">
        <v>255</v>
      </c>
      <c r="F33" s="104" t="s">
        <v>105</v>
      </c>
      <c r="G33" s="299">
        <f t="shared" si="5"/>
        <v>0</v>
      </c>
      <c r="H33" s="301">
        <f>'приложение 8.3.'!I26</f>
        <v>0</v>
      </c>
      <c r="I33" s="301">
        <f>'приложение 8.3.'!J26</f>
        <v>0</v>
      </c>
      <c r="J33" s="301">
        <f>'приложение 8.3.'!K26</f>
        <v>0</v>
      </c>
      <c r="K33" s="301">
        <f>'приложение 8.3.'!L26</f>
        <v>0</v>
      </c>
    </row>
    <row r="34" spans="1:11" s="185" customFormat="1" ht="38.25" hidden="1" customHeight="1">
      <c r="A34" s="187"/>
      <c r="B34" s="97" t="s">
        <v>86</v>
      </c>
      <c r="C34" s="104" t="s">
        <v>14</v>
      </c>
      <c r="D34" s="104" t="s">
        <v>17</v>
      </c>
      <c r="E34" s="104" t="s">
        <v>255</v>
      </c>
      <c r="F34" s="104" t="s">
        <v>57</v>
      </c>
      <c r="G34" s="299">
        <f t="shared" si="5"/>
        <v>0</v>
      </c>
      <c r="H34" s="301">
        <f>H35</f>
        <v>0</v>
      </c>
      <c r="I34" s="301">
        <f>I35</f>
        <v>0</v>
      </c>
      <c r="J34" s="301">
        <f>J35</f>
        <v>0</v>
      </c>
      <c r="K34" s="301">
        <f>K35</f>
        <v>0</v>
      </c>
    </row>
    <row r="35" spans="1:11" s="185" customFormat="1" ht="38.25" hidden="1" customHeight="1">
      <c r="A35" s="187"/>
      <c r="B35" s="97" t="s">
        <v>111</v>
      </c>
      <c r="C35" s="104" t="s">
        <v>14</v>
      </c>
      <c r="D35" s="104" t="s">
        <v>17</v>
      </c>
      <c r="E35" s="104" t="s">
        <v>255</v>
      </c>
      <c r="F35" s="104" t="s">
        <v>59</v>
      </c>
      <c r="G35" s="299">
        <f t="shared" si="5"/>
        <v>0</v>
      </c>
      <c r="H35" s="301">
        <f>'приложение 8.3.'!I31</f>
        <v>0</v>
      </c>
      <c r="I35" s="301">
        <f>'приложение 8.3.'!J31</f>
        <v>0</v>
      </c>
      <c r="J35" s="301">
        <f>'приложение 8.3.'!K31</f>
        <v>0</v>
      </c>
      <c r="K35" s="301">
        <f>'приложение 8.3.'!L31</f>
        <v>0</v>
      </c>
    </row>
    <row r="36" spans="1:11" s="185" customFormat="1" ht="12.75" hidden="1" customHeight="1">
      <c r="A36" s="144"/>
      <c r="B36" s="101" t="s">
        <v>71</v>
      </c>
      <c r="C36" s="104" t="s">
        <v>14</v>
      </c>
      <c r="D36" s="104" t="s">
        <v>17</v>
      </c>
      <c r="E36" s="104" t="s">
        <v>255</v>
      </c>
      <c r="F36" s="98" t="s">
        <v>72</v>
      </c>
      <c r="G36" s="299">
        <f t="shared" si="5"/>
        <v>0</v>
      </c>
      <c r="H36" s="300">
        <f>'приложение 8.3.'!I34</f>
        <v>0</v>
      </c>
      <c r="I36" s="300">
        <f>'приложение 8.3.'!J34</f>
        <v>0</v>
      </c>
      <c r="J36" s="300">
        <f>'приложение 8.3.'!K34</f>
        <v>0</v>
      </c>
      <c r="K36" s="300">
        <f>'приложение 8.3.'!L34</f>
        <v>0</v>
      </c>
    </row>
    <row r="37" spans="1:11" s="139" customFormat="1" ht="25.5" hidden="1" customHeight="1">
      <c r="A37" s="254"/>
      <c r="B37" s="256" t="s">
        <v>260</v>
      </c>
      <c r="C37" s="128" t="s">
        <v>14</v>
      </c>
      <c r="D37" s="128" t="s">
        <v>17</v>
      </c>
      <c r="E37" s="128" t="s">
        <v>254</v>
      </c>
      <c r="F37" s="128"/>
      <c r="G37" s="322">
        <f>H37+I37+J37+K37</f>
        <v>0</v>
      </c>
      <c r="H37" s="307">
        <f t="shared" ref="H37:K38" si="7">H38</f>
        <v>0</v>
      </c>
      <c r="I37" s="307">
        <f t="shared" si="7"/>
        <v>0</v>
      </c>
      <c r="J37" s="307">
        <f t="shared" si="7"/>
        <v>0</v>
      </c>
      <c r="K37" s="307">
        <f t="shared" si="7"/>
        <v>0</v>
      </c>
    </row>
    <row r="38" spans="1:11" s="139" customFormat="1" ht="90" hidden="1" customHeight="1">
      <c r="A38" s="254"/>
      <c r="B38" s="105" t="s">
        <v>55</v>
      </c>
      <c r="C38" s="128" t="s">
        <v>14</v>
      </c>
      <c r="D38" s="128" t="s">
        <v>17</v>
      </c>
      <c r="E38" s="128" t="s">
        <v>254</v>
      </c>
      <c r="F38" s="128" t="s">
        <v>56</v>
      </c>
      <c r="G38" s="322">
        <f>H38+I38+J38+K38</f>
        <v>0</v>
      </c>
      <c r="H38" s="307">
        <f t="shared" si="7"/>
        <v>0</v>
      </c>
      <c r="I38" s="307">
        <f t="shared" si="7"/>
        <v>0</v>
      </c>
      <c r="J38" s="307">
        <f t="shared" si="7"/>
        <v>0</v>
      </c>
      <c r="K38" s="307">
        <f t="shared" si="7"/>
        <v>0</v>
      </c>
    </row>
    <row r="39" spans="1:11" s="139" customFormat="1" ht="37.5" hidden="1" customHeight="1">
      <c r="A39" s="254"/>
      <c r="B39" s="105" t="s">
        <v>104</v>
      </c>
      <c r="C39" s="128" t="s">
        <v>14</v>
      </c>
      <c r="D39" s="128" t="s">
        <v>17</v>
      </c>
      <c r="E39" s="128" t="s">
        <v>254</v>
      </c>
      <c r="F39" s="128" t="s">
        <v>105</v>
      </c>
      <c r="G39" s="322">
        <f>H39+I39+J39+K39</f>
        <v>0</v>
      </c>
      <c r="H39" s="307">
        <f>'приложение 8.3.'!I39</f>
        <v>0</v>
      </c>
      <c r="I39" s="307">
        <f>'приложение 8.3.'!J39</f>
        <v>0</v>
      </c>
      <c r="J39" s="307">
        <f>'приложение 8.3.'!K39</f>
        <v>0</v>
      </c>
      <c r="K39" s="307">
        <f>'приложение 8.3.'!L39</f>
        <v>0</v>
      </c>
    </row>
    <row r="40" spans="1:11" s="185" customFormat="1" ht="25.5" hidden="1" customHeight="1">
      <c r="A40" s="187"/>
      <c r="B40" s="97" t="s">
        <v>112</v>
      </c>
      <c r="C40" s="104" t="s">
        <v>14</v>
      </c>
      <c r="D40" s="104" t="s">
        <v>17</v>
      </c>
      <c r="E40" s="104" t="s">
        <v>256</v>
      </c>
      <c r="F40" s="104"/>
      <c r="G40" s="299">
        <f t="shared" si="5"/>
        <v>0</v>
      </c>
      <c r="H40" s="301">
        <f>H41</f>
        <v>0</v>
      </c>
      <c r="I40" s="301">
        <f t="shared" ref="I40:K41" si="8">I41</f>
        <v>0</v>
      </c>
      <c r="J40" s="301">
        <f t="shared" si="8"/>
        <v>0</v>
      </c>
      <c r="K40" s="301">
        <f t="shared" si="8"/>
        <v>0</v>
      </c>
    </row>
    <row r="41" spans="1:11" s="185" customFormat="1" ht="89.25" hidden="1" customHeight="1">
      <c r="A41" s="187"/>
      <c r="B41" s="97" t="s">
        <v>55</v>
      </c>
      <c r="C41" s="104" t="s">
        <v>14</v>
      </c>
      <c r="D41" s="104" t="s">
        <v>17</v>
      </c>
      <c r="E41" s="104" t="s">
        <v>256</v>
      </c>
      <c r="F41" s="104" t="s">
        <v>56</v>
      </c>
      <c r="G41" s="299">
        <f t="shared" si="5"/>
        <v>0</v>
      </c>
      <c r="H41" s="301">
        <f>H42</f>
        <v>0</v>
      </c>
      <c r="I41" s="301">
        <f t="shared" si="8"/>
        <v>0</v>
      </c>
      <c r="J41" s="301">
        <f t="shared" si="8"/>
        <v>0</v>
      </c>
      <c r="K41" s="301">
        <f t="shared" si="8"/>
        <v>0</v>
      </c>
    </row>
    <row r="42" spans="1:11" s="185" customFormat="1" ht="39.75" hidden="1" customHeight="1">
      <c r="A42" s="187"/>
      <c r="B42" s="97" t="s">
        <v>104</v>
      </c>
      <c r="C42" s="104" t="s">
        <v>14</v>
      </c>
      <c r="D42" s="104" t="s">
        <v>17</v>
      </c>
      <c r="E42" s="104" t="s">
        <v>256</v>
      </c>
      <c r="F42" s="104" t="s">
        <v>105</v>
      </c>
      <c r="G42" s="299">
        <f t="shared" si="5"/>
        <v>0</v>
      </c>
      <c r="H42" s="301">
        <f>'приложение 8.3.'!I45</f>
        <v>0</v>
      </c>
      <c r="I42" s="301">
        <f>'приложение 8.3.'!J45</f>
        <v>0</v>
      </c>
      <c r="J42" s="301">
        <f>'приложение 8.3.'!K45</f>
        <v>0</v>
      </c>
      <c r="K42" s="301">
        <f>'приложение 8.3.'!L45</f>
        <v>0</v>
      </c>
    </row>
    <row r="43" spans="1:11" s="181" customFormat="1" ht="80.25" customHeight="1">
      <c r="A43" s="183"/>
      <c r="B43" s="182" t="s">
        <v>120</v>
      </c>
      <c r="C43" s="100" t="s">
        <v>14</v>
      </c>
      <c r="D43" s="100" t="s">
        <v>18</v>
      </c>
      <c r="E43" s="100"/>
      <c r="F43" s="100"/>
      <c r="G43" s="299">
        <f t="shared" si="5"/>
        <v>0</v>
      </c>
      <c r="H43" s="299">
        <f>H44</f>
        <v>0</v>
      </c>
      <c r="I43" s="299">
        <f t="shared" ref="I43:K44" si="9">I44</f>
        <v>0</v>
      </c>
      <c r="J43" s="299">
        <f t="shared" si="9"/>
        <v>0</v>
      </c>
      <c r="K43" s="299">
        <f t="shared" si="9"/>
        <v>0</v>
      </c>
    </row>
    <row r="44" spans="1:11" s="181" customFormat="1" ht="51" customHeight="1">
      <c r="A44" s="183"/>
      <c r="B44" s="97" t="s">
        <v>98</v>
      </c>
      <c r="C44" s="98" t="s">
        <v>14</v>
      </c>
      <c r="D44" s="98" t="s">
        <v>18</v>
      </c>
      <c r="E44" s="104" t="s">
        <v>248</v>
      </c>
      <c r="F44" s="100"/>
      <c r="G44" s="299">
        <f t="shared" si="5"/>
        <v>0</v>
      </c>
      <c r="H44" s="300">
        <f>H45</f>
        <v>0</v>
      </c>
      <c r="I44" s="300">
        <f t="shared" si="9"/>
        <v>0</v>
      </c>
      <c r="J44" s="300">
        <f t="shared" si="9"/>
        <v>0</v>
      </c>
      <c r="K44" s="300">
        <f t="shared" si="9"/>
        <v>0</v>
      </c>
    </row>
    <row r="45" spans="1:11" s="181" customFormat="1" ht="38.25" customHeight="1">
      <c r="A45" s="183"/>
      <c r="B45" s="97" t="s">
        <v>211</v>
      </c>
      <c r="C45" s="98" t="s">
        <v>14</v>
      </c>
      <c r="D45" s="98" t="s">
        <v>18</v>
      </c>
      <c r="E45" s="104" t="s">
        <v>250</v>
      </c>
      <c r="F45" s="100"/>
      <c r="G45" s="299">
        <f t="shared" si="5"/>
        <v>0</v>
      </c>
      <c r="H45" s="300">
        <f>H46+H53</f>
        <v>0</v>
      </c>
      <c r="I45" s="300">
        <f>I46+I53</f>
        <v>0</v>
      </c>
      <c r="J45" s="300">
        <f>J46+J53</f>
        <v>0</v>
      </c>
      <c r="K45" s="300">
        <f>K46+K53</f>
        <v>0</v>
      </c>
    </row>
    <row r="46" spans="1:11" s="181" customFormat="1" ht="25.5" customHeight="1">
      <c r="A46" s="183"/>
      <c r="B46" s="97" t="s">
        <v>124</v>
      </c>
      <c r="C46" s="98" t="s">
        <v>14</v>
      </c>
      <c r="D46" s="98" t="s">
        <v>18</v>
      </c>
      <c r="E46" s="104" t="s">
        <v>255</v>
      </c>
      <c r="F46" s="100"/>
      <c r="G46" s="299">
        <f t="shared" si="5"/>
        <v>0</v>
      </c>
      <c r="H46" s="300">
        <f>H47+H49+H51</f>
        <v>0</v>
      </c>
      <c r="I46" s="300">
        <f>I47+I49+I51</f>
        <v>0</v>
      </c>
      <c r="J46" s="300">
        <f>J47+J49+J51</f>
        <v>0</v>
      </c>
      <c r="K46" s="300">
        <f>K47+K49+K51</f>
        <v>0</v>
      </c>
    </row>
    <row r="47" spans="1:11" s="185" customFormat="1" ht="93.75" hidden="1" customHeight="1">
      <c r="A47" s="144"/>
      <c r="B47" s="97" t="s">
        <v>55</v>
      </c>
      <c r="C47" s="98" t="s">
        <v>14</v>
      </c>
      <c r="D47" s="98" t="s">
        <v>18</v>
      </c>
      <c r="E47" s="104" t="s">
        <v>255</v>
      </c>
      <c r="F47" s="98" t="s">
        <v>56</v>
      </c>
      <c r="G47" s="299">
        <f t="shared" si="5"/>
        <v>0</v>
      </c>
      <c r="H47" s="300">
        <f>H48</f>
        <v>0</v>
      </c>
      <c r="I47" s="300">
        <f>I48</f>
        <v>0</v>
      </c>
      <c r="J47" s="300">
        <f>J48</f>
        <v>0</v>
      </c>
      <c r="K47" s="300">
        <f>K48</f>
        <v>0</v>
      </c>
    </row>
    <row r="48" spans="1:11" s="185" customFormat="1" ht="39.75" hidden="1" customHeight="1">
      <c r="A48" s="144"/>
      <c r="B48" s="97" t="s">
        <v>104</v>
      </c>
      <c r="C48" s="98" t="s">
        <v>14</v>
      </c>
      <c r="D48" s="98" t="s">
        <v>18</v>
      </c>
      <c r="E48" s="104" t="s">
        <v>255</v>
      </c>
      <c r="F48" s="98" t="s">
        <v>105</v>
      </c>
      <c r="G48" s="299">
        <f t="shared" si="5"/>
        <v>0</v>
      </c>
      <c r="H48" s="300">
        <f>'приложение 8.3.'!I103</f>
        <v>0</v>
      </c>
      <c r="I48" s="300">
        <f>'приложение 8.3.'!J103</f>
        <v>0</v>
      </c>
      <c r="J48" s="300">
        <f>'приложение 8.3.'!K103</f>
        <v>0</v>
      </c>
      <c r="K48" s="300">
        <f>'приложение 8.3.'!L103</f>
        <v>0</v>
      </c>
    </row>
    <row r="49" spans="1:11" s="185" customFormat="1" ht="41.25" customHeight="1">
      <c r="A49" s="144"/>
      <c r="B49" s="97" t="s">
        <v>86</v>
      </c>
      <c r="C49" s="98" t="s">
        <v>14</v>
      </c>
      <c r="D49" s="98" t="s">
        <v>18</v>
      </c>
      <c r="E49" s="104" t="s">
        <v>255</v>
      </c>
      <c r="F49" s="98" t="s">
        <v>57</v>
      </c>
      <c r="G49" s="299">
        <f t="shared" si="5"/>
        <v>-9.9000000000000021</v>
      </c>
      <c r="H49" s="300">
        <f>H50</f>
        <v>-9.9000000000000021</v>
      </c>
      <c r="I49" s="300">
        <f>I50</f>
        <v>0</v>
      </c>
      <c r="J49" s="300">
        <f>J50</f>
        <v>0</v>
      </c>
      <c r="K49" s="300">
        <f>K50</f>
        <v>0</v>
      </c>
    </row>
    <row r="50" spans="1:11" s="185" customFormat="1" ht="39" customHeight="1">
      <c r="A50" s="144"/>
      <c r="B50" s="97" t="s">
        <v>111</v>
      </c>
      <c r="C50" s="98" t="s">
        <v>14</v>
      </c>
      <c r="D50" s="98" t="s">
        <v>18</v>
      </c>
      <c r="E50" s="104" t="s">
        <v>255</v>
      </c>
      <c r="F50" s="98" t="s">
        <v>59</v>
      </c>
      <c r="G50" s="299">
        <f t="shared" si="5"/>
        <v>-9.9000000000000021</v>
      </c>
      <c r="H50" s="300">
        <f>'приложение 8.3.'!I108</f>
        <v>-9.9000000000000021</v>
      </c>
      <c r="I50" s="300">
        <f>'приложение 8.3.'!J108</f>
        <v>0</v>
      </c>
      <c r="J50" s="300">
        <f>'приложение 8.3.'!K108</f>
        <v>0</v>
      </c>
      <c r="K50" s="300">
        <f>'приложение 8.3.'!L108</f>
        <v>0</v>
      </c>
    </row>
    <row r="51" spans="1:11" s="185" customFormat="1" ht="12.75" customHeight="1">
      <c r="A51" s="144"/>
      <c r="B51" s="101" t="s">
        <v>71</v>
      </c>
      <c r="C51" s="98" t="s">
        <v>14</v>
      </c>
      <c r="D51" s="98" t="s">
        <v>18</v>
      </c>
      <c r="E51" s="104" t="s">
        <v>255</v>
      </c>
      <c r="F51" s="98" t="s">
        <v>72</v>
      </c>
      <c r="G51" s="299">
        <f t="shared" si="5"/>
        <v>9.9</v>
      </c>
      <c r="H51" s="300">
        <f>H52</f>
        <v>9.9</v>
      </c>
      <c r="I51" s="300">
        <f>I52</f>
        <v>0</v>
      </c>
      <c r="J51" s="300">
        <f>J52</f>
        <v>0</v>
      </c>
      <c r="K51" s="300">
        <f>K52</f>
        <v>0</v>
      </c>
    </row>
    <row r="52" spans="1:11" s="185" customFormat="1" ht="25.5" customHeight="1">
      <c r="A52" s="144"/>
      <c r="B52" s="101" t="s">
        <v>73</v>
      </c>
      <c r="C52" s="98" t="s">
        <v>14</v>
      </c>
      <c r="D52" s="98" t="s">
        <v>18</v>
      </c>
      <c r="E52" s="104" t="s">
        <v>255</v>
      </c>
      <c r="F52" s="98" t="s">
        <v>74</v>
      </c>
      <c r="G52" s="299">
        <f t="shared" si="5"/>
        <v>9.9</v>
      </c>
      <c r="H52" s="300">
        <f>'приложение 8.3.'!I112</f>
        <v>9.9</v>
      </c>
      <c r="I52" s="300">
        <f>'приложение 8.3.'!J112</f>
        <v>0</v>
      </c>
      <c r="J52" s="300">
        <f>'приложение 8.3.'!K112</f>
        <v>0</v>
      </c>
      <c r="K52" s="300">
        <f>'приложение 8.3.'!L112</f>
        <v>0</v>
      </c>
    </row>
    <row r="53" spans="1:11" s="185" customFormat="1" ht="12.75" hidden="1" customHeight="1">
      <c r="A53" s="144"/>
      <c r="B53" s="97" t="s">
        <v>123</v>
      </c>
      <c r="C53" s="98" t="s">
        <v>14</v>
      </c>
      <c r="D53" s="98" t="s">
        <v>18</v>
      </c>
      <c r="E53" s="98" t="s">
        <v>261</v>
      </c>
      <c r="F53" s="98"/>
      <c r="G53" s="299">
        <f t="shared" si="5"/>
        <v>0</v>
      </c>
      <c r="H53" s="300">
        <f t="shared" ref="H53:K54" si="10">H54</f>
        <v>0</v>
      </c>
      <c r="I53" s="300">
        <f t="shared" si="10"/>
        <v>0</v>
      </c>
      <c r="J53" s="300">
        <f t="shared" si="10"/>
        <v>0</v>
      </c>
      <c r="K53" s="300">
        <f t="shared" si="10"/>
        <v>0</v>
      </c>
    </row>
    <row r="54" spans="1:11" s="185" customFormat="1" ht="85.5" hidden="1" customHeight="1">
      <c r="A54" s="144"/>
      <c r="B54" s="97" t="s">
        <v>55</v>
      </c>
      <c r="C54" s="98" t="s">
        <v>14</v>
      </c>
      <c r="D54" s="98" t="s">
        <v>18</v>
      </c>
      <c r="E54" s="98" t="s">
        <v>261</v>
      </c>
      <c r="F54" s="98" t="s">
        <v>56</v>
      </c>
      <c r="G54" s="299">
        <f t="shared" si="5"/>
        <v>0</v>
      </c>
      <c r="H54" s="300">
        <f t="shared" si="10"/>
        <v>0</v>
      </c>
      <c r="I54" s="300">
        <f t="shared" si="10"/>
        <v>0</v>
      </c>
      <c r="J54" s="300">
        <f t="shared" si="10"/>
        <v>0</v>
      </c>
      <c r="K54" s="300">
        <f t="shared" si="10"/>
        <v>0</v>
      </c>
    </row>
    <row r="55" spans="1:11" s="185" customFormat="1" ht="37.5" hidden="1" customHeight="1">
      <c r="A55" s="144"/>
      <c r="B55" s="97" t="s">
        <v>104</v>
      </c>
      <c r="C55" s="98" t="s">
        <v>14</v>
      </c>
      <c r="D55" s="98" t="s">
        <v>18</v>
      </c>
      <c r="E55" s="98" t="s">
        <v>261</v>
      </c>
      <c r="F55" s="98" t="s">
        <v>105</v>
      </c>
      <c r="G55" s="299">
        <f t="shared" si="5"/>
        <v>0</v>
      </c>
      <c r="H55" s="300">
        <f>'приложение 8.3.'!I118</f>
        <v>0</v>
      </c>
      <c r="I55" s="300">
        <f>'приложение 8.3.'!J118</f>
        <v>0</v>
      </c>
      <c r="J55" s="300">
        <f>'приложение 8.3.'!K118</f>
        <v>0</v>
      </c>
      <c r="K55" s="300">
        <f>'приложение 8.3.'!L118</f>
        <v>0</v>
      </c>
    </row>
    <row r="56" spans="1:11" s="190" customFormat="1" ht="12.75" hidden="1" customHeight="1">
      <c r="A56" s="188"/>
      <c r="B56" s="189" t="s">
        <v>458</v>
      </c>
      <c r="C56" s="129" t="s">
        <v>14</v>
      </c>
      <c r="D56" s="129" t="s">
        <v>19</v>
      </c>
      <c r="E56" s="129"/>
      <c r="F56" s="129"/>
      <c r="G56" s="156">
        <f>SUM(H56:K56)</f>
        <v>0</v>
      </c>
      <c r="H56" s="156">
        <f>H57</f>
        <v>0</v>
      </c>
      <c r="I56" s="156">
        <f>I57</f>
        <v>0</v>
      </c>
      <c r="J56" s="156">
        <f>J57</f>
        <v>0</v>
      </c>
      <c r="K56" s="156">
        <f>K57</f>
        <v>0</v>
      </c>
    </row>
    <row r="57" spans="1:11" s="190" customFormat="1" ht="51" hidden="1" customHeight="1">
      <c r="A57" s="188"/>
      <c r="B57" s="97" t="s">
        <v>98</v>
      </c>
      <c r="C57" s="106" t="s">
        <v>14</v>
      </c>
      <c r="D57" s="106" t="s">
        <v>19</v>
      </c>
      <c r="E57" s="128" t="s">
        <v>248</v>
      </c>
      <c r="F57" s="129"/>
      <c r="G57" s="156">
        <f>SUM(H57:K57)</f>
        <v>0</v>
      </c>
      <c r="H57" s="157">
        <f>H58</f>
        <v>0</v>
      </c>
      <c r="I57" s="157">
        <f t="shared" ref="I57:K59" si="11">I58</f>
        <v>0</v>
      </c>
      <c r="J57" s="157">
        <f t="shared" si="11"/>
        <v>0</v>
      </c>
      <c r="K57" s="157">
        <f t="shared" si="11"/>
        <v>0</v>
      </c>
    </row>
    <row r="58" spans="1:11" s="190" customFormat="1" ht="38.25" hidden="1" customHeight="1">
      <c r="A58" s="188"/>
      <c r="B58" s="105" t="s">
        <v>211</v>
      </c>
      <c r="C58" s="106" t="s">
        <v>14</v>
      </c>
      <c r="D58" s="106" t="s">
        <v>19</v>
      </c>
      <c r="E58" s="128" t="s">
        <v>250</v>
      </c>
      <c r="F58" s="129"/>
      <c r="G58" s="156">
        <f>SUM(H58:K58)</f>
        <v>0</v>
      </c>
      <c r="H58" s="157">
        <f>H59</f>
        <v>0</v>
      </c>
      <c r="I58" s="157">
        <f t="shared" si="11"/>
        <v>0</v>
      </c>
      <c r="J58" s="157">
        <f t="shared" si="11"/>
        <v>0</v>
      </c>
      <c r="K58" s="157">
        <f t="shared" si="11"/>
        <v>0</v>
      </c>
    </row>
    <row r="59" spans="1:11" s="139" customFormat="1" ht="261.75" hidden="1" customHeight="1">
      <c r="A59" s="137"/>
      <c r="B59" s="108" t="s">
        <v>459</v>
      </c>
      <c r="C59" s="106" t="s">
        <v>14</v>
      </c>
      <c r="D59" s="106" t="s">
        <v>19</v>
      </c>
      <c r="E59" s="106" t="s">
        <v>534</v>
      </c>
      <c r="F59" s="106"/>
      <c r="G59" s="156">
        <f>SUM(H59:K59)</f>
        <v>0</v>
      </c>
      <c r="H59" s="157">
        <f>H60</f>
        <v>0</v>
      </c>
      <c r="I59" s="157">
        <f t="shared" si="11"/>
        <v>0</v>
      </c>
      <c r="J59" s="157">
        <f t="shared" si="11"/>
        <v>0</v>
      </c>
      <c r="K59" s="157">
        <f t="shared" si="11"/>
        <v>0</v>
      </c>
    </row>
    <row r="60" spans="1:11" s="139" customFormat="1" ht="38.25" hidden="1" customHeight="1">
      <c r="A60" s="137"/>
      <c r="B60" s="97" t="s">
        <v>86</v>
      </c>
      <c r="C60" s="106" t="s">
        <v>14</v>
      </c>
      <c r="D60" s="106" t="s">
        <v>19</v>
      </c>
      <c r="E60" s="106" t="s">
        <v>534</v>
      </c>
      <c r="F60" s="106" t="s">
        <v>57</v>
      </c>
      <c r="G60" s="156">
        <f>H60+I60+J60+K60</f>
        <v>0</v>
      </c>
      <c r="H60" s="157">
        <f>H61</f>
        <v>0</v>
      </c>
      <c r="I60" s="157">
        <f>I61</f>
        <v>0</v>
      </c>
      <c r="J60" s="157">
        <f>J61</f>
        <v>0</v>
      </c>
      <c r="K60" s="157">
        <f>K61</f>
        <v>0</v>
      </c>
    </row>
    <row r="61" spans="1:11" s="139" customFormat="1" ht="37.5" hidden="1" customHeight="1">
      <c r="A61" s="137"/>
      <c r="B61" s="105" t="s">
        <v>111</v>
      </c>
      <c r="C61" s="106" t="s">
        <v>14</v>
      </c>
      <c r="D61" s="106" t="s">
        <v>19</v>
      </c>
      <c r="E61" s="106" t="s">
        <v>534</v>
      </c>
      <c r="F61" s="106" t="s">
        <v>59</v>
      </c>
      <c r="G61" s="156">
        <f>H61+I61+J61+K61</f>
        <v>0</v>
      </c>
      <c r="H61" s="157">
        <f>'приложение 8.3.'!I126</f>
        <v>0</v>
      </c>
      <c r="I61" s="157">
        <f>'приложение 8.3.'!J126</f>
        <v>0</v>
      </c>
      <c r="J61" s="157">
        <f>'приложение 8.3.'!K126</f>
        <v>0</v>
      </c>
      <c r="K61" s="157">
        <f>'приложение 8.3.'!L126</f>
        <v>0</v>
      </c>
    </row>
    <row r="62" spans="1:11" s="181" customFormat="1" ht="60.75" customHeight="1">
      <c r="A62" s="191"/>
      <c r="B62" s="182" t="s">
        <v>113</v>
      </c>
      <c r="C62" s="100" t="s">
        <v>14</v>
      </c>
      <c r="D62" s="100" t="s">
        <v>114</v>
      </c>
      <c r="E62" s="100"/>
      <c r="F62" s="100"/>
      <c r="G62" s="299">
        <f t="shared" si="5"/>
        <v>74.7</v>
      </c>
      <c r="H62" s="299">
        <f>H63+H76</f>
        <v>74.7</v>
      </c>
      <c r="I62" s="299">
        <f>I63+I76</f>
        <v>0</v>
      </c>
      <c r="J62" s="299">
        <f>J63+J76</f>
        <v>0</v>
      </c>
      <c r="K62" s="299">
        <f>K63+K76</f>
        <v>0</v>
      </c>
    </row>
    <row r="63" spans="1:11" s="181" customFormat="1" ht="112.5" customHeight="1">
      <c r="A63" s="191"/>
      <c r="B63" s="108" t="s">
        <v>133</v>
      </c>
      <c r="C63" s="98" t="s">
        <v>14</v>
      </c>
      <c r="D63" s="98" t="s">
        <v>114</v>
      </c>
      <c r="E63" s="106" t="s">
        <v>287</v>
      </c>
      <c r="F63" s="100"/>
      <c r="G63" s="299">
        <f t="shared" si="5"/>
        <v>74.7</v>
      </c>
      <c r="H63" s="300">
        <f>H64+H72</f>
        <v>74.7</v>
      </c>
      <c r="I63" s="300">
        <f>I64+I72</f>
        <v>0</v>
      </c>
      <c r="J63" s="300">
        <f>J64+J72</f>
        <v>0</v>
      </c>
      <c r="K63" s="300">
        <f>K64+K72</f>
        <v>0</v>
      </c>
    </row>
    <row r="64" spans="1:11" s="181" customFormat="1" ht="38.25" customHeight="1">
      <c r="A64" s="191"/>
      <c r="B64" s="108" t="s">
        <v>288</v>
      </c>
      <c r="C64" s="98" t="s">
        <v>14</v>
      </c>
      <c r="D64" s="98" t="s">
        <v>114</v>
      </c>
      <c r="E64" s="106" t="s">
        <v>289</v>
      </c>
      <c r="F64" s="100"/>
      <c r="G64" s="299">
        <f t="shared" si="5"/>
        <v>74.7</v>
      </c>
      <c r="H64" s="300">
        <f>H65</f>
        <v>74.7</v>
      </c>
      <c r="I64" s="300">
        <f>I65</f>
        <v>0</v>
      </c>
      <c r="J64" s="300">
        <f>J65</f>
        <v>0</v>
      </c>
      <c r="K64" s="300">
        <f>K65</f>
        <v>0</v>
      </c>
    </row>
    <row r="65" spans="1:11" s="181" customFormat="1" ht="25.5" customHeight="1">
      <c r="A65" s="191"/>
      <c r="B65" s="105" t="s">
        <v>124</v>
      </c>
      <c r="C65" s="106" t="s">
        <v>14</v>
      </c>
      <c r="D65" s="106" t="s">
        <v>114</v>
      </c>
      <c r="E65" s="106" t="s">
        <v>290</v>
      </c>
      <c r="F65" s="106"/>
      <c r="G65" s="299">
        <f t="shared" si="5"/>
        <v>74.7</v>
      </c>
      <c r="H65" s="300">
        <f>H66+H68+H70</f>
        <v>74.7</v>
      </c>
      <c r="I65" s="300">
        <f>I66+I68+I70</f>
        <v>0</v>
      </c>
      <c r="J65" s="300">
        <f>J66+J68+J70</f>
        <v>0</v>
      </c>
      <c r="K65" s="300">
        <f>K66+K68+K70</f>
        <v>0</v>
      </c>
    </row>
    <row r="66" spans="1:11" s="181" customFormat="1" ht="89.25" hidden="1" customHeight="1">
      <c r="A66" s="191"/>
      <c r="B66" s="105" t="s">
        <v>55</v>
      </c>
      <c r="C66" s="106" t="s">
        <v>14</v>
      </c>
      <c r="D66" s="106" t="s">
        <v>114</v>
      </c>
      <c r="E66" s="106" t="s">
        <v>290</v>
      </c>
      <c r="F66" s="106" t="s">
        <v>56</v>
      </c>
      <c r="G66" s="299">
        <f t="shared" si="5"/>
        <v>0</v>
      </c>
      <c r="H66" s="300">
        <f>H67</f>
        <v>0</v>
      </c>
      <c r="I66" s="300">
        <f>I67</f>
        <v>0</v>
      </c>
      <c r="J66" s="300">
        <f>J67</f>
        <v>0</v>
      </c>
      <c r="K66" s="300">
        <f>K67</f>
        <v>0</v>
      </c>
    </row>
    <row r="67" spans="1:11" s="181" customFormat="1" ht="38.25" hidden="1" customHeight="1">
      <c r="A67" s="191"/>
      <c r="B67" s="105" t="s">
        <v>104</v>
      </c>
      <c r="C67" s="106" t="s">
        <v>14</v>
      </c>
      <c r="D67" s="106" t="s">
        <v>114</v>
      </c>
      <c r="E67" s="106" t="s">
        <v>290</v>
      </c>
      <c r="F67" s="106" t="s">
        <v>105</v>
      </c>
      <c r="G67" s="299">
        <f t="shared" si="5"/>
        <v>0</v>
      </c>
      <c r="H67" s="300">
        <f>'приложение 8.3.'!I1365</f>
        <v>0</v>
      </c>
      <c r="I67" s="300">
        <f>'приложение 8.3.'!J1365</f>
        <v>0</v>
      </c>
      <c r="J67" s="300">
        <f>'приложение 8.3.'!K1365</f>
        <v>0</v>
      </c>
      <c r="K67" s="300">
        <f>'приложение 8.3.'!L1365</f>
        <v>0</v>
      </c>
    </row>
    <row r="68" spans="1:11" s="181" customFormat="1" ht="38.25" customHeight="1">
      <c r="A68" s="191"/>
      <c r="B68" s="97" t="s">
        <v>86</v>
      </c>
      <c r="C68" s="106" t="s">
        <v>14</v>
      </c>
      <c r="D68" s="106" t="s">
        <v>114</v>
      </c>
      <c r="E68" s="106" t="s">
        <v>290</v>
      </c>
      <c r="F68" s="106" t="s">
        <v>57</v>
      </c>
      <c r="G68" s="299">
        <f t="shared" si="5"/>
        <v>74.7</v>
      </c>
      <c r="H68" s="300">
        <f>H69</f>
        <v>74.7</v>
      </c>
      <c r="I68" s="300">
        <f>I69</f>
        <v>0</v>
      </c>
      <c r="J68" s="300">
        <f>J69</f>
        <v>0</v>
      </c>
      <c r="K68" s="300">
        <f>K69</f>
        <v>0</v>
      </c>
    </row>
    <row r="69" spans="1:11" s="181" customFormat="1" ht="38.25" customHeight="1">
      <c r="A69" s="191"/>
      <c r="B69" s="105" t="s">
        <v>58</v>
      </c>
      <c r="C69" s="106" t="s">
        <v>14</v>
      </c>
      <c r="D69" s="106" t="s">
        <v>114</v>
      </c>
      <c r="E69" s="106" t="s">
        <v>290</v>
      </c>
      <c r="F69" s="106" t="s">
        <v>59</v>
      </c>
      <c r="G69" s="299">
        <f t="shared" si="5"/>
        <v>74.7</v>
      </c>
      <c r="H69" s="300">
        <f>'приложение 8.3.'!I1369</f>
        <v>74.7</v>
      </c>
      <c r="I69" s="300">
        <f>'приложение 8.3.'!J1369</f>
        <v>0</v>
      </c>
      <c r="J69" s="300">
        <f>'приложение 8.3.'!K1369</f>
        <v>0</v>
      </c>
      <c r="K69" s="300">
        <f>'приложение 8.3.'!L1369</f>
        <v>0</v>
      </c>
    </row>
    <row r="70" spans="1:11" s="181" customFormat="1" ht="12.75" hidden="1" customHeight="1">
      <c r="A70" s="191"/>
      <c r="B70" s="192" t="s">
        <v>71</v>
      </c>
      <c r="C70" s="106" t="s">
        <v>14</v>
      </c>
      <c r="D70" s="106" t="s">
        <v>114</v>
      </c>
      <c r="E70" s="106" t="s">
        <v>290</v>
      </c>
      <c r="F70" s="106" t="s">
        <v>72</v>
      </c>
      <c r="G70" s="299">
        <f t="shared" si="5"/>
        <v>0</v>
      </c>
      <c r="H70" s="300">
        <f>H71</f>
        <v>0</v>
      </c>
      <c r="I70" s="300">
        <f>I71</f>
        <v>0</v>
      </c>
      <c r="J70" s="300">
        <f>J71</f>
        <v>0</v>
      </c>
      <c r="K70" s="300">
        <f>K71</f>
        <v>0</v>
      </c>
    </row>
    <row r="71" spans="1:11" s="181" customFormat="1" ht="25.5" hidden="1" customHeight="1">
      <c r="A71" s="191"/>
      <c r="B71" s="192" t="s">
        <v>73</v>
      </c>
      <c r="C71" s="106" t="s">
        <v>14</v>
      </c>
      <c r="D71" s="106" t="s">
        <v>114</v>
      </c>
      <c r="E71" s="106" t="s">
        <v>290</v>
      </c>
      <c r="F71" s="106" t="s">
        <v>74</v>
      </c>
      <c r="G71" s="299">
        <f t="shared" si="5"/>
        <v>0</v>
      </c>
      <c r="H71" s="300">
        <f>'приложение 8.3.'!I1373</f>
        <v>0</v>
      </c>
      <c r="I71" s="300">
        <f>'приложение 8.3.'!J1373</f>
        <v>0</v>
      </c>
      <c r="J71" s="300">
        <f>'приложение 8.3.'!K1373</f>
        <v>0</v>
      </c>
      <c r="K71" s="300">
        <f>'приложение 8.3.'!L1373</f>
        <v>0</v>
      </c>
    </row>
    <row r="72" spans="1:11" s="181" customFormat="1" ht="38.25" hidden="1" customHeight="1">
      <c r="A72" s="191"/>
      <c r="B72" s="108" t="s">
        <v>294</v>
      </c>
      <c r="C72" s="106" t="s">
        <v>14</v>
      </c>
      <c r="D72" s="106" t="s">
        <v>114</v>
      </c>
      <c r="E72" s="106" t="s">
        <v>295</v>
      </c>
      <c r="F72" s="106"/>
      <c r="G72" s="299">
        <f t="shared" si="5"/>
        <v>0</v>
      </c>
      <c r="H72" s="300">
        <f>H73</f>
        <v>0</v>
      </c>
      <c r="I72" s="300">
        <f t="shared" ref="I72:K74" si="12">I73</f>
        <v>0</v>
      </c>
      <c r="J72" s="300">
        <f t="shared" si="12"/>
        <v>0</v>
      </c>
      <c r="K72" s="300">
        <f t="shared" si="12"/>
        <v>0</v>
      </c>
    </row>
    <row r="73" spans="1:11" s="181" customFormat="1" ht="25.5" hidden="1" customHeight="1">
      <c r="A73" s="191"/>
      <c r="B73" s="105" t="s">
        <v>271</v>
      </c>
      <c r="C73" s="106" t="s">
        <v>14</v>
      </c>
      <c r="D73" s="106" t="s">
        <v>114</v>
      </c>
      <c r="E73" s="106" t="s">
        <v>296</v>
      </c>
      <c r="F73" s="106"/>
      <c r="G73" s="299">
        <f t="shared" si="5"/>
        <v>0</v>
      </c>
      <c r="H73" s="300">
        <f>H74</f>
        <v>0</v>
      </c>
      <c r="I73" s="300">
        <f t="shared" si="12"/>
        <v>0</v>
      </c>
      <c r="J73" s="300">
        <f t="shared" si="12"/>
        <v>0</v>
      </c>
      <c r="K73" s="300">
        <f t="shared" si="12"/>
        <v>0</v>
      </c>
    </row>
    <row r="74" spans="1:11" s="181" customFormat="1" ht="38.25" hidden="1" customHeight="1">
      <c r="A74" s="191"/>
      <c r="B74" s="97" t="s">
        <v>86</v>
      </c>
      <c r="C74" s="106" t="s">
        <v>14</v>
      </c>
      <c r="D74" s="106" t="s">
        <v>114</v>
      </c>
      <c r="E74" s="106" t="s">
        <v>296</v>
      </c>
      <c r="F74" s="106" t="s">
        <v>57</v>
      </c>
      <c r="G74" s="299">
        <f t="shared" si="5"/>
        <v>0</v>
      </c>
      <c r="H74" s="300">
        <f>H75</f>
        <v>0</v>
      </c>
      <c r="I74" s="300">
        <f t="shared" si="12"/>
        <v>0</v>
      </c>
      <c r="J74" s="300">
        <f t="shared" si="12"/>
        <v>0</v>
      </c>
      <c r="K74" s="300">
        <f t="shared" si="12"/>
        <v>0</v>
      </c>
    </row>
    <row r="75" spans="1:11" s="181" customFormat="1" ht="38.25" hidden="1" customHeight="1">
      <c r="A75" s="191"/>
      <c r="B75" s="105" t="s">
        <v>58</v>
      </c>
      <c r="C75" s="106" t="s">
        <v>14</v>
      </c>
      <c r="D75" s="106" t="s">
        <v>114</v>
      </c>
      <c r="E75" s="106" t="s">
        <v>296</v>
      </c>
      <c r="F75" s="106" t="s">
        <v>59</v>
      </c>
      <c r="G75" s="299">
        <f t="shared" si="5"/>
        <v>0</v>
      </c>
      <c r="H75" s="300">
        <f>'приложение 8.3.'!I1379</f>
        <v>0</v>
      </c>
      <c r="I75" s="300">
        <f>'приложение 8.3.'!J1379</f>
        <v>0</v>
      </c>
      <c r="J75" s="300">
        <f>'приложение 8.3.'!K1379</f>
        <v>0</v>
      </c>
      <c r="K75" s="300">
        <f>'приложение 8.3.'!L1379</f>
        <v>0</v>
      </c>
    </row>
    <row r="76" spans="1:11" s="181" customFormat="1" ht="51" hidden="1" customHeight="1">
      <c r="A76" s="191"/>
      <c r="B76" s="97" t="s">
        <v>98</v>
      </c>
      <c r="C76" s="104" t="s">
        <v>14</v>
      </c>
      <c r="D76" s="104" t="s">
        <v>114</v>
      </c>
      <c r="E76" s="104" t="s">
        <v>248</v>
      </c>
      <c r="F76" s="100"/>
      <c r="G76" s="299">
        <f t="shared" si="5"/>
        <v>0</v>
      </c>
      <c r="H76" s="300">
        <f>H77</f>
        <v>0</v>
      </c>
      <c r="I76" s="300">
        <f>I77</f>
        <v>0</v>
      </c>
      <c r="J76" s="300">
        <f>J77</f>
        <v>0</v>
      </c>
      <c r="K76" s="300">
        <f>K77</f>
        <v>0</v>
      </c>
    </row>
    <row r="77" spans="1:11" s="181" customFormat="1" ht="38.25" hidden="1" customHeight="1">
      <c r="A77" s="191"/>
      <c r="B77" s="97" t="s">
        <v>211</v>
      </c>
      <c r="C77" s="104" t="s">
        <v>14</v>
      </c>
      <c r="D77" s="104" t="s">
        <v>114</v>
      </c>
      <c r="E77" s="104" t="s">
        <v>250</v>
      </c>
      <c r="F77" s="100"/>
      <c r="G77" s="299">
        <f t="shared" si="5"/>
        <v>0</v>
      </c>
      <c r="H77" s="300">
        <f>H78+H85</f>
        <v>0</v>
      </c>
      <c r="I77" s="300">
        <f>I78+I85</f>
        <v>0</v>
      </c>
      <c r="J77" s="300">
        <f>J78+J85</f>
        <v>0</v>
      </c>
      <c r="K77" s="300">
        <f>K78+K85</f>
        <v>0</v>
      </c>
    </row>
    <row r="78" spans="1:11" s="181" customFormat="1" ht="25.5" hidden="1" customHeight="1">
      <c r="A78" s="191"/>
      <c r="B78" s="97" t="s">
        <v>124</v>
      </c>
      <c r="C78" s="104" t="s">
        <v>14</v>
      </c>
      <c r="D78" s="104" t="s">
        <v>114</v>
      </c>
      <c r="E78" s="104" t="s">
        <v>255</v>
      </c>
      <c r="F78" s="100"/>
      <c r="G78" s="299">
        <f t="shared" si="5"/>
        <v>0</v>
      </c>
      <c r="H78" s="300">
        <f>H79+H81+H83</f>
        <v>0</v>
      </c>
      <c r="I78" s="300">
        <f>I79+I81</f>
        <v>0</v>
      </c>
      <c r="J78" s="300">
        <f>J79+J81</f>
        <v>0</v>
      </c>
      <c r="K78" s="300">
        <f>K79+K81</f>
        <v>0</v>
      </c>
    </row>
    <row r="79" spans="1:11" s="185" customFormat="1" ht="87" hidden="1" customHeight="1">
      <c r="A79" s="187"/>
      <c r="B79" s="97" t="s">
        <v>55</v>
      </c>
      <c r="C79" s="104" t="s">
        <v>14</v>
      </c>
      <c r="D79" s="104" t="s">
        <v>114</v>
      </c>
      <c r="E79" s="104" t="s">
        <v>255</v>
      </c>
      <c r="F79" s="98" t="s">
        <v>56</v>
      </c>
      <c r="G79" s="299">
        <f t="shared" si="5"/>
        <v>0</v>
      </c>
      <c r="H79" s="300">
        <f>H80</f>
        <v>0</v>
      </c>
      <c r="I79" s="300">
        <f>I80</f>
        <v>0</v>
      </c>
      <c r="J79" s="300">
        <f>J80</f>
        <v>0</v>
      </c>
      <c r="K79" s="300">
        <f>K80</f>
        <v>0</v>
      </c>
    </row>
    <row r="80" spans="1:11" s="185" customFormat="1" ht="38.25" hidden="1" customHeight="1">
      <c r="A80" s="187"/>
      <c r="B80" s="97" t="s">
        <v>104</v>
      </c>
      <c r="C80" s="104" t="s">
        <v>14</v>
      </c>
      <c r="D80" s="104" t="s">
        <v>114</v>
      </c>
      <c r="E80" s="104" t="s">
        <v>255</v>
      </c>
      <c r="F80" s="98" t="s">
        <v>105</v>
      </c>
      <c r="G80" s="299">
        <f t="shared" si="5"/>
        <v>0</v>
      </c>
      <c r="H80" s="300">
        <f>'приложение 8.3.'!H54</f>
        <v>0</v>
      </c>
      <c r="I80" s="300">
        <v>0</v>
      </c>
      <c r="J80" s="300">
        <f>'приложение 8.3.'!J54</f>
        <v>0</v>
      </c>
      <c r="K80" s="300">
        <f>'приложение 8.3.'!K54</f>
        <v>0</v>
      </c>
    </row>
    <row r="81" spans="1:13" s="185" customFormat="1" ht="38.25" hidden="1" customHeight="1">
      <c r="A81" s="187"/>
      <c r="B81" s="97" t="s">
        <v>86</v>
      </c>
      <c r="C81" s="104" t="s">
        <v>14</v>
      </c>
      <c r="D81" s="104" t="s">
        <v>114</v>
      </c>
      <c r="E81" s="104" t="s">
        <v>255</v>
      </c>
      <c r="F81" s="98" t="s">
        <v>57</v>
      </c>
      <c r="G81" s="299">
        <f t="shared" si="5"/>
        <v>0</v>
      </c>
      <c r="H81" s="300">
        <f>H82</f>
        <v>0</v>
      </c>
      <c r="I81" s="300">
        <f>I82</f>
        <v>0</v>
      </c>
      <c r="J81" s="300">
        <f>J82</f>
        <v>0</v>
      </c>
      <c r="K81" s="300">
        <f>K82</f>
        <v>0</v>
      </c>
    </row>
    <row r="82" spans="1:13" s="185" customFormat="1" ht="38.25" hidden="1" customHeight="1">
      <c r="A82" s="187"/>
      <c r="B82" s="97" t="s">
        <v>111</v>
      </c>
      <c r="C82" s="104" t="s">
        <v>14</v>
      </c>
      <c r="D82" s="104" t="s">
        <v>114</v>
      </c>
      <c r="E82" s="104" t="s">
        <v>255</v>
      </c>
      <c r="F82" s="98" t="s">
        <v>59</v>
      </c>
      <c r="G82" s="299">
        <f t="shared" si="5"/>
        <v>0</v>
      </c>
      <c r="H82" s="300">
        <f>'приложение 8.3.'!I59</f>
        <v>0</v>
      </c>
      <c r="I82" s="300">
        <f>'приложение 8.3.'!J59</f>
        <v>0</v>
      </c>
      <c r="J82" s="300">
        <f>'приложение 8.3.'!K59</f>
        <v>0</v>
      </c>
      <c r="K82" s="300">
        <f>'приложение 8.3.'!L59</f>
        <v>0</v>
      </c>
    </row>
    <row r="83" spans="1:13" ht="12.75" hidden="1" customHeight="1">
      <c r="A83" s="144"/>
      <c r="B83" s="101" t="s">
        <v>71</v>
      </c>
      <c r="C83" s="98" t="s">
        <v>14</v>
      </c>
      <c r="D83" s="98" t="s">
        <v>114</v>
      </c>
      <c r="E83" s="98" t="s">
        <v>290</v>
      </c>
      <c r="F83" s="98" t="s">
        <v>72</v>
      </c>
      <c r="G83" s="299">
        <f t="shared" si="5"/>
        <v>0</v>
      </c>
      <c r="H83" s="300">
        <f>H84</f>
        <v>0</v>
      </c>
      <c r="I83" s="300">
        <f>I84</f>
        <v>0</v>
      </c>
      <c r="J83" s="300">
        <f>J84</f>
        <v>0</v>
      </c>
      <c r="K83" s="300">
        <f>K84</f>
        <v>0</v>
      </c>
    </row>
    <row r="84" spans="1:13" ht="25.5" hidden="1" customHeight="1">
      <c r="A84" s="144"/>
      <c r="B84" s="101" t="s">
        <v>73</v>
      </c>
      <c r="C84" s="98" t="s">
        <v>14</v>
      </c>
      <c r="D84" s="98" t="s">
        <v>114</v>
      </c>
      <c r="E84" s="98" t="s">
        <v>290</v>
      </c>
      <c r="F84" s="98" t="s">
        <v>74</v>
      </c>
      <c r="G84" s="299">
        <f t="shared" si="5"/>
        <v>0</v>
      </c>
      <c r="H84" s="300">
        <f>'приложение 8.3.'!I1373</f>
        <v>0</v>
      </c>
      <c r="I84" s="300">
        <f>'приложение 8.3.'!J1373</f>
        <v>0</v>
      </c>
      <c r="J84" s="300">
        <f>'приложение 8.3.'!K1373</f>
        <v>0</v>
      </c>
      <c r="K84" s="300">
        <f>'приложение 8.3.'!L1373</f>
        <v>0</v>
      </c>
    </row>
    <row r="85" spans="1:13" s="185" customFormat="1" ht="36" hidden="1" customHeight="1">
      <c r="A85" s="187"/>
      <c r="B85" s="97" t="s">
        <v>115</v>
      </c>
      <c r="C85" s="98" t="s">
        <v>14</v>
      </c>
      <c r="D85" s="98" t="s">
        <v>114</v>
      </c>
      <c r="E85" s="98" t="s">
        <v>257</v>
      </c>
      <c r="F85" s="98"/>
      <c r="G85" s="299">
        <f t="shared" si="5"/>
        <v>0</v>
      </c>
      <c r="H85" s="300">
        <f t="shared" ref="H85:K86" si="13">H86</f>
        <v>0</v>
      </c>
      <c r="I85" s="300">
        <f t="shared" si="13"/>
        <v>0</v>
      </c>
      <c r="J85" s="300">
        <f t="shared" si="13"/>
        <v>0</v>
      </c>
      <c r="K85" s="300">
        <f t="shared" si="13"/>
        <v>0</v>
      </c>
    </row>
    <row r="86" spans="1:13" s="185" customFormat="1" ht="87.75" hidden="1" customHeight="1">
      <c r="A86" s="187"/>
      <c r="B86" s="97" t="s">
        <v>55</v>
      </c>
      <c r="C86" s="98" t="s">
        <v>14</v>
      </c>
      <c r="D86" s="98" t="s">
        <v>114</v>
      </c>
      <c r="E86" s="98" t="s">
        <v>257</v>
      </c>
      <c r="F86" s="98" t="s">
        <v>56</v>
      </c>
      <c r="G86" s="299">
        <f t="shared" si="5"/>
        <v>0</v>
      </c>
      <c r="H86" s="300">
        <f t="shared" si="13"/>
        <v>0</v>
      </c>
      <c r="I86" s="300">
        <f t="shared" si="13"/>
        <v>0</v>
      </c>
      <c r="J86" s="300">
        <f t="shared" si="13"/>
        <v>0</v>
      </c>
      <c r="K86" s="300">
        <f t="shared" si="13"/>
        <v>0</v>
      </c>
      <c r="M86" s="193"/>
    </row>
    <row r="87" spans="1:13" s="185" customFormat="1" ht="38.25" hidden="1" customHeight="1">
      <c r="A87" s="187"/>
      <c r="B87" s="97" t="s">
        <v>104</v>
      </c>
      <c r="C87" s="98" t="s">
        <v>14</v>
      </c>
      <c r="D87" s="98" t="s">
        <v>114</v>
      </c>
      <c r="E87" s="98" t="s">
        <v>257</v>
      </c>
      <c r="F87" s="98" t="s">
        <v>105</v>
      </c>
      <c r="G87" s="299">
        <f t="shared" si="5"/>
        <v>0</v>
      </c>
      <c r="H87" s="300">
        <f>'приложение 8.3.'!I63</f>
        <v>0</v>
      </c>
      <c r="I87" s="300">
        <f>'приложение 8.3.'!J63</f>
        <v>0</v>
      </c>
      <c r="J87" s="300">
        <f>'приложение 8.3.'!K63</f>
        <v>0</v>
      </c>
      <c r="K87" s="300">
        <f>'приложение 8.3.'!L63</f>
        <v>0</v>
      </c>
    </row>
    <row r="88" spans="1:13" s="181" customFormat="1" ht="24" customHeight="1">
      <c r="A88" s="183"/>
      <c r="B88" s="182" t="s">
        <v>328</v>
      </c>
      <c r="C88" s="100" t="s">
        <v>14</v>
      </c>
      <c r="D88" s="100" t="s">
        <v>20</v>
      </c>
      <c r="E88" s="100"/>
      <c r="F88" s="100"/>
      <c r="G88" s="299">
        <f t="shared" si="5"/>
        <v>2950</v>
      </c>
      <c r="H88" s="299">
        <f>H89</f>
        <v>2950</v>
      </c>
      <c r="I88" s="299">
        <f t="shared" ref="I88:K89" si="14">I89</f>
        <v>0</v>
      </c>
      <c r="J88" s="299">
        <f t="shared" si="14"/>
        <v>0</v>
      </c>
      <c r="K88" s="299">
        <f t="shared" si="14"/>
        <v>0</v>
      </c>
    </row>
    <row r="89" spans="1:13" s="181" customFormat="1" ht="51" customHeight="1">
      <c r="A89" s="183"/>
      <c r="B89" s="97" t="s">
        <v>98</v>
      </c>
      <c r="C89" s="98" t="s">
        <v>14</v>
      </c>
      <c r="D89" s="98" t="s">
        <v>20</v>
      </c>
      <c r="E89" s="104" t="s">
        <v>248</v>
      </c>
      <c r="F89" s="100"/>
      <c r="G89" s="299">
        <f t="shared" si="5"/>
        <v>2950</v>
      </c>
      <c r="H89" s="300">
        <f>H90</f>
        <v>2950</v>
      </c>
      <c r="I89" s="300">
        <f t="shared" si="14"/>
        <v>0</v>
      </c>
      <c r="J89" s="300">
        <f t="shared" si="14"/>
        <v>0</v>
      </c>
      <c r="K89" s="300">
        <f t="shared" si="14"/>
        <v>0</v>
      </c>
    </row>
    <row r="90" spans="1:13" s="181" customFormat="1" ht="38.25" customHeight="1">
      <c r="A90" s="183"/>
      <c r="B90" s="97" t="s">
        <v>211</v>
      </c>
      <c r="C90" s="98" t="s">
        <v>14</v>
      </c>
      <c r="D90" s="98" t="s">
        <v>20</v>
      </c>
      <c r="E90" s="104" t="s">
        <v>250</v>
      </c>
      <c r="F90" s="100"/>
      <c r="G90" s="299">
        <f t="shared" si="5"/>
        <v>2950</v>
      </c>
      <c r="H90" s="300">
        <f>H92</f>
        <v>2950</v>
      </c>
      <c r="I90" s="300">
        <f>I92</f>
        <v>0</v>
      </c>
      <c r="J90" s="300">
        <f>J92</f>
        <v>0</v>
      </c>
      <c r="K90" s="300">
        <f>K92</f>
        <v>0</v>
      </c>
    </row>
    <row r="91" spans="1:13" s="181" customFormat="1" ht="25.5" customHeight="1">
      <c r="A91" s="183"/>
      <c r="B91" s="105" t="s">
        <v>271</v>
      </c>
      <c r="C91" s="98" t="s">
        <v>14</v>
      </c>
      <c r="D91" s="98" t="s">
        <v>20</v>
      </c>
      <c r="E91" s="104" t="s">
        <v>272</v>
      </c>
      <c r="F91" s="100"/>
      <c r="G91" s="299">
        <f t="shared" si="5"/>
        <v>2950</v>
      </c>
      <c r="H91" s="300">
        <f>H92</f>
        <v>2950</v>
      </c>
      <c r="I91" s="300">
        <f t="shared" ref="I91:K98" si="15">I92</f>
        <v>0</v>
      </c>
      <c r="J91" s="300">
        <f t="shared" si="15"/>
        <v>0</v>
      </c>
      <c r="K91" s="300">
        <f t="shared" si="15"/>
        <v>0</v>
      </c>
    </row>
    <row r="92" spans="1:13" s="185" customFormat="1" ht="38.25" customHeight="1">
      <c r="A92" s="144"/>
      <c r="B92" s="97" t="s">
        <v>86</v>
      </c>
      <c r="C92" s="98" t="s">
        <v>14</v>
      </c>
      <c r="D92" s="98" t="s">
        <v>20</v>
      </c>
      <c r="E92" s="104" t="s">
        <v>272</v>
      </c>
      <c r="F92" s="98" t="s">
        <v>57</v>
      </c>
      <c r="G92" s="299">
        <f t="shared" si="5"/>
        <v>2950</v>
      </c>
      <c r="H92" s="300">
        <f>H93</f>
        <v>2950</v>
      </c>
      <c r="I92" s="300">
        <f t="shared" si="15"/>
        <v>0</v>
      </c>
      <c r="J92" s="300">
        <f t="shared" si="15"/>
        <v>0</v>
      </c>
      <c r="K92" s="300">
        <f t="shared" si="15"/>
        <v>0</v>
      </c>
    </row>
    <row r="93" spans="1:13" s="185" customFormat="1" ht="37.5" customHeight="1">
      <c r="A93" s="144"/>
      <c r="B93" s="97" t="s">
        <v>111</v>
      </c>
      <c r="C93" s="98" t="s">
        <v>14</v>
      </c>
      <c r="D93" s="98" t="s">
        <v>20</v>
      </c>
      <c r="E93" s="104" t="s">
        <v>272</v>
      </c>
      <c r="F93" s="98" t="s">
        <v>59</v>
      </c>
      <c r="G93" s="299">
        <f t="shared" si="5"/>
        <v>2950</v>
      </c>
      <c r="H93" s="300">
        <f>'приложение 8.3.'!I133</f>
        <v>2950</v>
      </c>
      <c r="I93" s="300">
        <f>'приложение 8.3.'!J133</f>
        <v>0</v>
      </c>
      <c r="J93" s="300">
        <f>'приложение 8.3.'!K133</f>
        <v>0</v>
      </c>
      <c r="K93" s="300">
        <f>'приложение 8.3.'!L133</f>
        <v>0</v>
      </c>
    </row>
    <row r="94" spans="1:13" ht="12.75" customHeight="1">
      <c r="A94" s="183"/>
      <c r="B94" s="180" t="s">
        <v>134</v>
      </c>
      <c r="C94" s="100" t="s">
        <v>14</v>
      </c>
      <c r="D94" s="100" t="s">
        <v>41</v>
      </c>
      <c r="E94" s="100"/>
      <c r="F94" s="100"/>
      <c r="G94" s="299">
        <f t="shared" si="5"/>
        <v>-2934</v>
      </c>
      <c r="H94" s="299">
        <f>H95</f>
        <v>-2934</v>
      </c>
      <c r="I94" s="299">
        <f t="shared" si="15"/>
        <v>0</v>
      </c>
      <c r="J94" s="299">
        <f t="shared" si="15"/>
        <v>0</v>
      </c>
      <c r="K94" s="299">
        <f t="shared" si="15"/>
        <v>0</v>
      </c>
    </row>
    <row r="95" spans="1:13" ht="112.5" customHeight="1">
      <c r="A95" s="144"/>
      <c r="B95" s="194" t="s">
        <v>133</v>
      </c>
      <c r="C95" s="98" t="s">
        <v>14</v>
      </c>
      <c r="D95" s="98" t="s">
        <v>41</v>
      </c>
      <c r="E95" s="98" t="s">
        <v>287</v>
      </c>
      <c r="F95" s="98"/>
      <c r="G95" s="299">
        <f t="shared" si="5"/>
        <v>-2934</v>
      </c>
      <c r="H95" s="300">
        <f>H96</f>
        <v>-2934</v>
      </c>
      <c r="I95" s="300">
        <f t="shared" si="15"/>
        <v>0</v>
      </c>
      <c r="J95" s="300">
        <f t="shared" si="15"/>
        <v>0</v>
      </c>
      <c r="K95" s="300">
        <f t="shared" si="15"/>
        <v>0</v>
      </c>
    </row>
    <row r="96" spans="1:13" ht="38.25" customHeight="1">
      <c r="A96" s="144"/>
      <c r="B96" s="194" t="s">
        <v>294</v>
      </c>
      <c r="C96" s="98" t="s">
        <v>14</v>
      </c>
      <c r="D96" s="98" t="s">
        <v>41</v>
      </c>
      <c r="E96" s="98" t="s">
        <v>295</v>
      </c>
      <c r="F96" s="98"/>
      <c r="G96" s="299">
        <f t="shared" si="5"/>
        <v>-2934</v>
      </c>
      <c r="H96" s="300">
        <f>H97</f>
        <v>-2934</v>
      </c>
      <c r="I96" s="300">
        <f t="shared" si="15"/>
        <v>0</v>
      </c>
      <c r="J96" s="300">
        <f t="shared" si="15"/>
        <v>0</v>
      </c>
      <c r="K96" s="300">
        <f t="shared" si="15"/>
        <v>0</v>
      </c>
    </row>
    <row r="97" spans="1:11" ht="25.5" customHeight="1">
      <c r="A97" s="144"/>
      <c r="B97" s="97" t="s">
        <v>271</v>
      </c>
      <c r="C97" s="98" t="s">
        <v>14</v>
      </c>
      <c r="D97" s="98" t="s">
        <v>41</v>
      </c>
      <c r="E97" s="98" t="s">
        <v>296</v>
      </c>
      <c r="F97" s="98"/>
      <c r="G97" s="299">
        <f t="shared" si="5"/>
        <v>-2934</v>
      </c>
      <c r="H97" s="300">
        <f>H98</f>
        <v>-2934</v>
      </c>
      <c r="I97" s="300">
        <f t="shared" si="15"/>
        <v>0</v>
      </c>
      <c r="J97" s="300">
        <f t="shared" si="15"/>
        <v>0</v>
      </c>
      <c r="K97" s="300">
        <f t="shared" si="15"/>
        <v>0</v>
      </c>
    </row>
    <row r="98" spans="1:11" ht="12.75" customHeight="1">
      <c r="A98" s="144"/>
      <c r="B98" s="97" t="s">
        <v>71</v>
      </c>
      <c r="C98" s="98" t="s">
        <v>14</v>
      </c>
      <c r="D98" s="98" t="s">
        <v>41</v>
      </c>
      <c r="E98" s="98" t="s">
        <v>296</v>
      </c>
      <c r="F98" s="98" t="s">
        <v>72</v>
      </c>
      <c r="G98" s="299">
        <f t="shared" si="5"/>
        <v>-2934</v>
      </c>
      <c r="H98" s="300">
        <f>H99</f>
        <v>-2934</v>
      </c>
      <c r="I98" s="300">
        <f t="shared" si="15"/>
        <v>0</v>
      </c>
      <c r="J98" s="300">
        <f t="shared" si="15"/>
        <v>0</v>
      </c>
      <c r="K98" s="300">
        <f t="shared" si="15"/>
        <v>0</v>
      </c>
    </row>
    <row r="99" spans="1:11" ht="12.75" customHeight="1">
      <c r="A99" s="144"/>
      <c r="B99" s="97" t="s">
        <v>135</v>
      </c>
      <c r="C99" s="98" t="s">
        <v>14</v>
      </c>
      <c r="D99" s="98" t="s">
        <v>41</v>
      </c>
      <c r="E99" s="98" t="s">
        <v>296</v>
      </c>
      <c r="F99" s="98" t="s">
        <v>136</v>
      </c>
      <c r="G99" s="299">
        <f t="shared" si="5"/>
        <v>-2934</v>
      </c>
      <c r="H99" s="300">
        <f>'приложение 8.3.'!I1386</f>
        <v>-2934</v>
      </c>
      <c r="I99" s="300">
        <f>'приложение 8.3.'!J1386</f>
        <v>0</v>
      </c>
      <c r="J99" s="300">
        <f>'приложение 8.3.'!K1386</f>
        <v>0</v>
      </c>
      <c r="K99" s="300">
        <f>'приложение 8.3.'!L1386</f>
        <v>0</v>
      </c>
    </row>
    <row r="100" spans="1:11" ht="24.75" customHeight="1">
      <c r="A100" s="183"/>
      <c r="B100" s="182" t="s">
        <v>121</v>
      </c>
      <c r="C100" s="100" t="s">
        <v>14</v>
      </c>
      <c r="D100" s="100" t="s">
        <v>122</v>
      </c>
      <c r="E100" s="100"/>
      <c r="F100" s="100"/>
      <c r="G100" s="299">
        <f t="shared" si="5"/>
        <v>1150.0999999999999</v>
      </c>
      <c r="H100" s="299">
        <f>H101+H113+H118</f>
        <v>907.6</v>
      </c>
      <c r="I100" s="299">
        <f t="shared" ref="I100:K100" si="16">I101+I113+I118</f>
        <v>242.5</v>
      </c>
      <c r="J100" s="299">
        <f t="shared" si="16"/>
        <v>0</v>
      </c>
      <c r="K100" s="299">
        <f t="shared" si="16"/>
        <v>0</v>
      </c>
    </row>
    <row r="101" spans="1:11" ht="51" customHeight="1">
      <c r="A101" s="141"/>
      <c r="B101" s="97" t="s">
        <v>127</v>
      </c>
      <c r="C101" s="98" t="s">
        <v>14</v>
      </c>
      <c r="D101" s="98" t="s">
        <v>122</v>
      </c>
      <c r="E101" s="98" t="s">
        <v>262</v>
      </c>
      <c r="F101" s="98"/>
      <c r="G101" s="299">
        <f t="shared" si="5"/>
        <v>0</v>
      </c>
      <c r="H101" s="300">
        <v>0</v>
      </c>
      <c r="I101" s="300">
        <f>I102</f>
        <v>0</v>
      </c>
      <c r="J101" s="300">
        <v>0</v>
      </c>
      <c r="K101" s="300">
        <v>0</v>
      </c>
    </row>
    <row r="102" spans="1:11" ht="25.5" customHeight="1">
      <c r="A102" s="141"/>
      <c r="B102" s="97" t="s">
        <v>263</v>
      </c>
      <c r="C102" s="98" t="s">
        <v>14</v>
      </c>
      <c r="D102" s="98" t="s">
        <v>122</v>
      </c>
      <c r="E102" s="98" t="s">
        <v>264</v>
      </c>
      <c r="F102" s="98"/>
      <c r="G102" s="299">
        <f t="shared" si="5"/>
        <v>0</v>
      </c>
      <c r="H102" s="300">
        <f>H103+H108</f>
        <v>0</v>
      </c>
      <c r="I102" s="300">
        <f>I103+I108</f>
        <v>0</v>
      </c>
      <c r="J102" s="300">
        <f>J103+J108</f>
        <v>0</v>
      </c>
      <c r="K102" s="300">
        <f>K103+K108</f>
        <v>0</v>
      </c>
    </row>
    <row r="103" spans="1:11" ht="224.25" hidden="1" customHeight="1">
      <c r="A103" s="141"/>
      <c r="B103" s="99" t="s">
        <v>463</v>
      </c>
      <c r="C103" s="98" t="s">
        <v>14</v>
      </c>
      <c r="D103" s="98" t="s">
        <v>122</v>
      </c>
      <c r="E103" s="98" t="s">
        <v>265</v>
      </c>
      <c r="F103" s="98"/>
      <c r="G103" s="299">
        <f t="shared" si="5"/>
        <v>0</v>
      </c>
      <c r="H103" s="300">
        <f>H104+H106</f>
        <v>0</v>
      </c>
      <c r="I103" s="300">
        <f>I104+I106</f>
        <v>0</v>
      </c>
      <c r="J103" s="300">
        <f>J104+J106</f>
        <v>0</v>
      </c>
      <c r="K103" s="300">
        <f>K104+K106</f>
        <v>0</v>
      </c>
    </row>
    <row r="104" spans="1:11" ht="87.75" hidden="1" customHeight="1">
      <c r="A104" s="144"/>
      <c r="B104" s="97" t="s">
        <v>55</v>
      </c>
      <c r="C104" s="98" t="s">
        <v>14</v>
      </c>
      <c r="D104" s="98" t="s">
        <v>122</v>
      </c>
      <c r="E104" s="98" t="s">
        <v>265</v>
      </c>
      <c r="F104" s="98" t="s">
        <v>56</v>
      </c>
      <c r="G104" s="299">
        <f t="shared" si="5"/>
        <v>0</v>
      </c>
      <c r="H104" s="300">
        <f>H105</f>
        <v>0</v>
      </c>
      <c r="I104" s="300">
        <f>I105</f>
        <v>0</v>
      </c>
      <c r="J104" s="300">
        <f>J105</f>
        <v>0</v>
      </c>
      <c r="K104" s="300">
        <f>K105</f>
        <v>0</v>
      </c>
    </row>
    <row r="105" spans="1:11" ht="37.5" hidden="1" customHeight="1">
      <c r="A105" s="144"/>
      <c r="B105" s="97" t="s">
        <v>104</v>
      </c>
      <c r="C105" s="98" t="s">
        <v>14</v>
      </c>
      <c r="D105" s="98" t="s">
        <v>122</v>
      </c>
      <c r="E105" s="98" t="s">
        <v>265</v>
      </c>
      <c r="F105" s="98" t="s">
        <v>105</v>
      </c>
      <c r="G105" s="299">
        <f t="shared" si="5"/>
        <v>0</v>
      </c>
      <c r="H105" s="300">
        <f>'приложение 8.3.'!I140</f>
        <v>0</v>
      </c>
      <c r="I105" s="300">
        <f>'приложение 8.3.'!J140</f>
        <v>0</v>
      </c>
      <c r="J105" s="300">
        <f>'приложение 8.3.'!K140</f>
        <v>0</v>
      </c>
      <c r="K105" s="300">
        <f>'приложение 8.3.'!L140</f>
        <v>0</v>
      </c>
    </row>
    <row r="106" spans="1:11" ht="38.25" hidden="1" customHeight="1">
      <c r="A106" s="144"/>
      <c r="B106" s="97" t="s">
        <v>86</v>
      </c>
      <c r="C106" s="98" t="s">
        <v>14</v>
      </c>
      <c r="D106" s="98" t="s">
        <v>122</v>
      </c>
      <c r="E106" s="98" t="s">
        <v>265</v>
      </c>
      <c r="F106" s="98" t="s">
        <v>57</v>
      </c>
      <c r="G106" s="299">
        <f t="shared" si="5"/>
        <v>0</v>
      </c>
      <c r="H106" s="300">
        <f>H107</f>
        <v>0</v>
      </c>
      <c r="I106" s="300">
        <f>I107</f>
        <v>0</v>
      </c>
      <c r="J106" s="300">
        <f>J107</f>
        <v>0</v>
      </c>
      <c r="K106" s="300">
        <f>K107</f>
        <v>0</v>
      </c>
    </row>
    <row r="107" spans="1:11" ht="38.25" hidden="1" customHeight="1">
      <c r="A107" s="144"/>
      <c r="B107" s="97" t="s">
        <v>111</v>
      </c>
      <c r="C107" s="98" t="s">
        <v>14</v>
      </c>
      <c r="D107" s="98" t="s">
        <v>122</v>
      </c>
      <c r="E107" s="98" t="s">
        <v>265</v>
      </c>
      <c r="F107" s="98" t="s">
        <v>59</v>
      </c>
      <c r="G107" s="299">
        <f t="shared" si="5"/>
        <v>0</v>
      </c>
      <c r="H107" s="300">
        <f>'приложение 8.3.'!I145</f>
        <v>0</v>
      </c>
      <c r="I107" s="300">
        <f>'приложение 8.3.'!J145</f>
        <v>0</v>
      </c>
      <c r="J107" s="300">
        <f>'приложение 8.3.'!K145</f>
        <v>0</v>
      </c>
      <c r="K107" s="300">
        <f>'приложение 8.3.'!L145</f>
        <v>0</v>
      </c>
    </row>
    <row r="108" spans="1:11" ht="111.75" customHeight="1">
      <c r="A108" s="141"/>
      <c r="B108" s="99" t="s">
        <v>464</v>
      </c>
      <c r="C108" s="98" t="s">
        <v>14</v>
      </c>
      <c r="D108" s="195">
        <v>13</v>
      </c>
      <c r="E108" s="98" t="s">
        <v>266</v>
      </c>
      <c r="F108" s="98"/>
      <c r="G108" s="299">
        <f t="shared" si="5"/>
        <v>0</v>
      </c>
      <c r="H108" s="300">
        <f>H109+H111</f>
        <v>0</v>
      </c>
      <c r="I108" s="300">
        <f>I109+I111</f>
        <v>0</v>
      </c>
      <c r="J108" s="300">
        <f>J109+J111</f>
        <v>0</v>
      </c>
      <c r="K108" s="300">
        <f>K109+K111</f>
        <v>0</v>
      </c>
    </row>
    <row r="109" spans="1:11" ht="88.5" customHeight="1">
      <c r="A109" s="144"/>
      <c r="B109" s="97" t="s">
        <v>55</v>
      </c>
      <c r="C109" s="98" t="s">
        <v>14</v>
      </c>
      <c r="D109" s="195">
        <v>13</v>
      </c>
      <c r="E109" s="98" t="s">
        <v>266</v>
      </c>
      <c r="F109" s="98" t="s">
        <v>56</v>
      </c>
      <c r="G109" s="299">
        <f t="shared" si="5"/>
        <v>300</v>
      </c>
      <c r="H109" s="300">
        <f>H110</f>
        <v>0</v>
      </c>
      <c r="I109" s="300">
        <f>I110</f>
        <v>300</v>
      </c>
      <c r="J109" s="300">
        <f>J110</f>
        <v>0</v>
      </c>
      <c r="K109" s="300">
        <f>K110</f>
        <v>0</v>
      </c>
    </row>
    <row r="110" spans="1:11" ht="36.75" customHeight="1">
      <c r="A110" s="144"/>
      <c r="B110" s="97" t="s">
        <v>104</v>
      </c>
      <c r="C110" s="98" t="s">
        <v>14</v>
      </c>
      <c r="D110" s="195">
        <v>13</v>
      </c>
      <c r="E110" s="98" t="s">
        <v>266</v>
      </c>
      <c r="F110" s="98" t="s">
        <v>105</v>
      </c>
      <c r="G110" s="299">
        <f t="shared" si="5"/>
        <v>300</v>
      </c>
      <c r="H110" s="300">
        <f>'приложение 8.3.'!I150</f>
        <v>0</v>
      </c>
      <c r="I110" s="300">
        <f>'приложение 8.3.'!J150</f>
        <v>300</v>
      </c>
      <c r="J110" s="300">
        <f>'приложение 8.3.'!K150</f>
        <v>0</v>
      </c>
      <c r="K110" s="300">
        <f>'приложение 8.3.'!L150</f>
        <v>0</v>
      </c>
    </row>
    <row r="111" spans="1:11" ht="37.5" customHeight="1">
      <c r="A111" s="144"/>
      <c r="B111" s="97" t="s">
        <v>86</v>
      </c>
      <c r="C111" s="98" t="s">
        <v>14</v>
      </c>
      <c r="D111" s="195">
        <v>13</v>
      </c>
      <c r="E111" s="98" t="s">
        <v>266</v>
      </c>
      <c r="F111" s="98" t="s">
        <v>57</v>
      </c>
      <c r="G111" s="299">
        <f t="shared" si="5"/>
        <v>-300</v>
      </c>
      <c r="H111" s="300">
        <f>H112</f>
        <v>0</v>
      </c>
      <c r="I111" s="300">
        <f>I112</f>
        <v>-300</v>
      </c>
      <c r="J111" s="300">
        <f>J112</f>
        <v>0</v>
      </c>
      <c r="K111" s="300">
        <f>K112</f>
        <v>0</v>
      </c>
    </row>
    <row r="112" spans="1:11" ht="37.5" customHeight="1">
      <c r="A112" s="144"/>
      <c r="B112" s="97" t="s">
        <v>111</v>
      </c>
      <c r="C112" s="98" t="s">
        <v>14</v>
      </c>
      <c r="D112" s="195">
        <v>13</v>
      </c>
      <c r="E112" s="98" t="s">
        <v>266</v>
      </c>
      <c r="F112" s="98" t="s">
        <v>59</v>
      </c>
      <c r="G112" s="299">
        <f t="shared" si="5"/>
        <v>-300</v>
      </c>
      <c r="H112" s="300">
        <f>'приложение 8.3.'!I155</f>
        <v>0</v>
      </c>
      <c r="I112" s="300">
        <f>'приложение 8.3.'!J155</f>
        <v>-300</v>
      </c>
      <c r="J112" s="300">
        <f>'приложение 8.3.'!K155</f>
        <v>0</v>
      </c>
      <c r="K112" s="300">
        <f>'приложение 8.3.'!L155</f>
        <v>0</v>
      </c>
    </row>
    <row r="113" spans="1:11" s="59" customFormat="1" ht="89.25" customHeight="1">
      <c r="A113" s="70"/>
      <c r="B113" s="8" t="s">
        <v>354</v>
      </c>
      <c r="C113" s="2" t="s">
        <v>14</v>
      </c>
      <c r="D113" s="2" t="s">
        <v>122</v>
      </c>
      <c r="E113" s="10" t="s">
        <v>355</v>
      </c>
      <c r="F113" s="10"/>
      <c r="G113" s="148">
        <f>H113+I113+J113+K113</f>
        <v>242.5</v>
      </c>
      <c r="H113" s="149">
        <f t="shared" ref="H113:K116" si="17">H114</f>
        <v>0</v>
      </c>
      <c r="I113" s="149">
        <f t="shared" si="17"/>
        <v>242.5</v>
      </c>
      <c r="J113" s="149">
        <f t="shared" si="17"/>
        <v>0</v>
      </c>
      <c r="K113" s="149">
        <f t="shared" si="17"/>
        <v>0</v>
      </c>
    </row>
    <row r="114" spans="1:11" s="59" customFormat="1" ht="38.25" customHeight="1">
      <c r="A114" s="70"/>
      <c r="B114" s="8" t="s">
        <v>360</v>
      </c>
      <c r="C114" s="2" t="s">
        <v>14</v>
      </c>
      <c r="D114" s="2" t="s">
        <v>122</v>
      </c>
      <c r="E114" s="10" t="s">
        <v>361</v>
      </c>
      <c r="F114" s="10"/>
      <c r="G114" s="148">
        <f>SUM(H114:K114)</f>
        <v>242.5</v>
      </c>
      <c r="H114" s="149">
        <f t="shared" si="17"/>
        <v>0</v>
      </c>
      <c r="I114" s="149">
        <f t="shared" si="17"/>
        <v>242.5</v>
      </c>
      <c r="J114" s="149">
        <f t="shared" si="17"/>
        <v>0</v>
      </c>
      <c r="K114" s="149">
        <f t="shared" si="17"/>
        <v>0</v>
      </c>
    </row>
    <row r="115" spans="1:11" s="59" customFormat="1" ht="39.75" customHeight="1">
      <c r="A115" s="70"/>
      <c r="B115" s="8" t="s">
        <v>676</v>
      </c>
      <c r="C115" s="2" t="s">
        <v>14</v>
      </c>
      <c r="D115" s="2" t="s">
        <v>122</v>
      </c>
      <c r="E115" s="10" t="s">
        <v>677</v>
      </c>
      <c r="F115" s="10"/>
      <c r="G115" s="148">
        <f>H115+I115+J115+K115</f>
        <v>242.5</v>
      </c>
      <c r="H115" s="149">
        <f t="shared" si="17"/>
        <v>0</v>
      </c>
      <c r="I115" s="149">
        <f t="shared" si="17"/>
        <v>242.5</v>
      </c>
      <c r="J115" s="149">
        <f t="shared" si="17"/>
        <v>0</v>
      </c>
      <c r="K115" s="149">
        <f t="shared" si="17"/>
        <v>0</v>
      </c>
    </row>
    <row r="116" spans="1:11" s="21" customFormat="1" ht="38.25" customHeight="1">
      <c r="A116" s="58"/>
      <c r="B116" s="105" t="s">
        <v>86</v>
      </c>
      <c r="C116" s="2" t="s">
        <v>14</v>
      </c>
      <c r="D116" s="2" t="s">
        <v>122</v>
      </c>
      <c r="E116" s="10" t="s">
        <v>677</v>
      </c>
      <c r="F116" s="10" t="s">
        <v>57</v>
      </c>
      <c r="G116" s="148">
        <f>H116+I116+J116+K116</f>
        <v>242.5</v>
      </c>
      <c r="H116" s="149">
        <f t="shared" si="17"/>
        <v>0</v>
      </c>
      <c r="I116" s="149">
        <f t="shared" si="17"/>
        <v>242.5</v>
      </c>
      <c r="J116" s="149">
        <f t="shared" si="17"/>
        <v>0</v>
      </c>
      <c r="K116" s="149">
        <f t="shared" si="17"/>
        <v>0</v>
      </c>
    </row>
    <row r="117" spans="1:11" s="21" customFormat="1" ht="38.25" customHeight="1">
      <c r="A117" s="58"/>
      <c r="B117" s="105" t="s">
        <v>111</v>
      </c>
      <c r="C117" s="2" t="s">
        <v>14</v>
      </c>
      <c r="D117" s="2" t="s">
        <v>122</v>
      </c>
      <c r="E117" s="10" t="s">
        <v>677</v>
      </c>
      <c r="F117" s="10" t="s">
        <v>59</v>
      </c>
      <c r="G117" s="148">
        <f>H117+I117+J117+K117</f>
        <v>242.5</v>
      </c>
      <c r="H117" s="286">
        <f>'приложение 8.3.'!I162</f>
        <v>0</v>
      </c>
      <c r="I117" s="286">
        <f>'приложение 8.3.'!J162</f>
        <v>242.5</v>
      </c>
      <c r="J117" s="286">
        <f>'приложение 8.3.'!K162</f>
        <v>0</v>
      </c>
      <c r="K117" s="286">
        <f>'приложение 8.3.'!L162</f>
        <v>0</v>
      </c>
    </row>
    <row r="118" spans="1:11" ht="48.75" customHeight="1">
      <c r="A118" s="144"/>
      <c r="B118" s="97" t="s">
        <v>98</v>
      </c>
      <c r="C118" s="98" t="s">
        <v>14</v>
      </c>
      <c r="D118" s="98" t="s">
        <v>122</v>
      </c>
      <c r="E118" s="98" t="s">
        <v>248</v>
      </c>
      <c r="F118" s="98"/>
      <c r="G118" s="299">
        <f t="shared" si="5"/>
        <v>907.6</v>
      </c>
      <c r="H118" s="300">
        <f>H119+H126+H132</f>
        <v>907.6</v>
      </c>
      <c r="I118" s="300">
        <f>I119+I126+I132</f>
        <v>0</v>
      </c>
      <c r="J118" s="300">
        <f>J119+J126+J132</f>
        <v>0</v>
      </c>
      <c r="K118" s="300">
        <f>K119+K126+K132</f>
        <v>0</v>
      </c>
    </row>
    <row r="119" spans="1:11" ht="38.25" customHeight="1">
      <c r="A119" s="144"/>
      <c r="B119" s="97" t="s">
        <v>249</v>
      </c>
      <c r="C119" s="98" t="s">
        <v>14</v>
      </c>
      <c r="D119" s="98" t="s">
        <v>122</v>
      </c>
      <c r="E119" s="98" t="s">
        <v>250</v>
      </c>
      <c r="F119" s="98"/>
      <c r="G119" s="299">
        <f t="shared" si="5"/>
        <v>484</v>
      </c>
      <c r="H119" s="300">
        <f>H120+H123</f>
        <v>484</v>
      </c>
      <c r="I119" s="300">
        <f t="shared" ref="I119:K119" si="18">I120+I123</f>
        <v>0</v>
      </c>
      <c r="J119" s="300">
        <f t="shared" si="18"/>
        <v>0</v>
      </c>
      <c r="K119" s="300">
        <f t="shared" si="18"/>
        <v>0</v>
      </c>
    </row>
    <row r="120" spans="1:11" ht="25.5" hidden="1" customHeight="1">
      <c r="A120" s="144"/>
      <c r="B120" s="97" t="s">
        <v>271</v>
      </c>
      <c r="C120" s="98" t="s">
        <v>14</v>
      </c>
      <c r="D120" s="98" t="s">
        <v>122</v>
      </c>
      <c r="E120" s="98" t="s">
        <v>272</v>
      </c>
      <c r="F120" s="98"/>
      <c r="G120" s="299">
        <f t="shared" ref="G120:G193" si="19">SUM(H120:K120)</f>
        <v>0</v>
      </c>
      <c r="H120" s="300">
        <f>H121</f>
        <v>0</v>
      </c>
      <c r="I120" s="300">
        <f t="shared" ref="I120:K121" si="20">I121</f>
        <v>0</v>
      </c>
      <c r="J120" s="300">
        <f t="shared" si="20"/>
        <v>0</v>
      </c>
      <c r="K120" s="300">
        <f t="shared" si="20"/>
        <v>0</v>
      </c>
    </row>
    <row r="121" spans="1:11" ht="38.25" hidden="1" customHeight="1">
      <c r="A121" s="144"/>
      <c r="B121" s="97" t="s">
        <v>86</v>
      </c>
      <c r="C121" s="98" t="s">
        <v>14</v>
      </c>
      <c r="D121" s="98" t="s">
        <v>122</v>
      </c>
      <c r="E121" s="98" t="s">
        <v>272</v>
      </c>
      <c r="F121" s="98" t="s">
        <v>57</v>
      </c>
      <c r="G121" s="299">
        <f t="shared" si="19"/>
        <v>0</v>
      </c>
      <c r="H121" s="300">
        <f>H122</f>
        <v>0</v>
      </c>
      <c r="I121" s="300">
        <f t="shared" si="20"/>
        <v>0</v>
      </c>
      <c r="J121" s="300">
        <f t="shared" si="20"/>
        <v>0</v>
      </c>
      <c r="K121" s="300">
        <f t="shared" si="20"/>
        <v>0</v>
      </c>
    </row>
    <row r="122" spans="1:11" ht="38.25" hidden="1" customHeight="1">
      <c r="A122" s="144"/>
      <c r="B122" s="97" t="s">
        <v>111</v>
      </c>
      <c r="C122" s="98" t="s">
        <v>14</v>
      </c>
      <c r="D122" s="98" t="s">
        <v>122</v>
      </c>
      <c r="E122" s="98" t="s">
        <v>272</v>
      </c>
      <c r="F122" s="98" t="s">
        <v>59</v>
      </c>
      <c r="G122" s="299">
        <f t="shared" si="19"/>
        <v>0</v>
      </c>
      <c r="H122" s="300">
        <f>'приложение 8.3.'!I168</f>
        <v>0</v>
      </c>
      <c r="I122" s="300">
        <f>'приложение 8.3.'!J168</f>
        <v>0</v>
      </c>
      <c r="J122" s="300">
        <f>'приложение 8.3.'!K168</f>
        <v>0</v>
      </c>
      <c r="K122" s="300">
        <f>'приложение 8.3.'!L168</f>
        <v>0</v>
      </c>
    </row>
    <row r="123" spans="1:11" s="139" customFormat="1" ht="25.5" customHeight="1">
      <c r="A123" s="137"/>
      <c r="B123" s="105" t="s">
        <v>537</v>
      </c>
      <c r="C123" s="106" t="s">
        <v>14</v>
      </c>
      <c r="D123" s="106" t="s">
        <v>122</v>
      </c>
      <c r="E123" s="106" t="s">
        <v>557</v>
      </c>
      <c r="F123" s="106"/>
      <c r="G123" s="156">
        <f>SUM(H123:K123)</f>
        <v>484</v>
      </c>
      <c r="H123" s="157">
        <f t="shared" ref="H123:K124" si="21">H124</f>
        <v>484</v>
      </c>
      <c r="I123" s="157">
        <f t="shared" si="21"/>
        <v>0</v>
      </c>
      <c r="J123" s="157">
        <f t="shared" si="21"/>
        <v>0</v>
      </c>
      <c r="K123" s="157">
        <f t="shared" si="21"/>
        <v>0</v>
      </c>
    </row>
    <row r="124" spans="1:11" s="139" customFormat="1" ht="12.75" customHeight="1">
      <c r="A124" s="137"/>
      <c r="B124" s="192" t="s">
        <v>71</v>
      </c>
      <c r="C124" s="106" t="s">
        <v>14</v>
      </c>
      <c r="D124" s="106" t="s">
        <v>122</v>
      </c>
      <c r="E124" s="106" t="s">
        <v>557</v>
      </c>
      <c r="F124" s="106" t="s">
        <v>72</v>
      </c>
      <c r="G124" s="156">
        <f>SUM(H124:K124)</f>
        <v>484</v>
      </c>
      <c r="H124" s="157">
        <f t="shared" si="21"/>
        <v>484</v>
      </c>
      <c r="I124" s="157">
        <f t="shared" si="21"/>
        <v>0</v>
      </c>
      <c r="J124" s="157">
        <f t="shared" si="21"/>
        <v>0</v>
      </c>
      <c r="K124" s="157">
        <f t="shared" si="21"/>
        <v>0</v>
      </c>
    </row>
    <row r="125" spans="1:11" s="139" customFormat="1" ht="25.5" customHeight="1">
      <c r="A125" s="137"/>
      <c r="B125" s="192" t="s">
        <v>73</v>
      </c>
      <c r="C125" s="106" t="s">
        <v>14</v>
      </c>
      <c r="D125" s="106" t="s">
        <v>122</v>
      </c>
      <c r="E125" s="106" t="s">
        <v>557</v>
      </c>
      <c r="F125" s="106" t="s">
        <v>74</v>
      </c>
      <c r="G125" s="156">
        <f>SUM(H125:K125)</f>
        <v>484</v>
      </c>
      <c r="H125" s="157">
        <f>'приложение 8.3.'!I172</f>
        <v>484</v>
      </c>
      <c r="I125" s="157">
        <f>'приложение 8.3.'!J172</f>
        <v>0</v>
      </c>
      <c r="J125" s="157">
        <f>'приложение 8.3.'!K172</f>
        <v>0</v>
      </c>
      <c r="K125" s="157">
        <f>'приложение 8.3.'!L172</f>
        <v>0</v>
      </c>
    </row>
    <row r="126" spans="1:11" ht="38.25" customHeight="1">
      <c r="A126" s="144"/>
      <c r="B126" s="97" t="s">
        <v>267</v>
      </c>
      <c r="C126" s="98" t="s">
        <v>14</v>
      </c>
      <c r="D126" s="98" t="s">
        <v>122</v>
      </c>
      <c r="E126" s="98" t="s">
        <v>268</v>
      </c>
      <c r="F126" s="98"/>
      <c r="G126" s="299">
        <f t="shared" si="19"/>
        <v>0</v>
      </c>
      <c r="H126" s="300">
        <f>H127</f>
        <v>0</v>
      </c>
      <c r="I126" s="300">
        <f t="shared" ref="I126:K130" si="22">I127</f>
        <v>0</v>
      </c>
      <c r="J126" s="300">
        <f t="shared" si="22"/>
        <v>0</v>
      </c>
      <c r="K126" s="300">
        <f t="shared" si="22"/>
        <v>0</v>
      </c>
    </row>
    <row r="127" spans="1:11" ht="25.5" customHeight="1">
      <c r="A127" s="144"/>
      <c r="B127" s="97" t="s">
        <v>215</v>
      </c>
      <c r="C127" s="98" t="s">
        <v>14</v>
      </c>
      <c r="D127" s="98" t="s">
        <v>122</v>
      </c>
      <c r="E127" s="98" t="s">
        <v>538</v>
      </c>
      <c r="F127" s="98"/>
      <c r="G127" s="299">
        <f t="shared" si="19"/>
        <v>0</v>
      </c>
      <c r="H127" s="300">
        <f>H128+H130</f>
        <v>0</v>
      </c>
      <c r="I127" s="300">
        <f t="shared" ref="I127:K127" si="23">I128+I130</f>
        <v>0</v>
      </c>
      <c r="J127" s="300">
        <f t="shared" si="23"/>
        <v>0</v>
      </c>
      <c r="K127" s="300">
        <f t="shared" si="23"/>
        <v>0</v>
      </c>
    </row>
    <row r="128" spans="1:11" s="139" customFormat="1" ht="91.5" customHeight="1">
      <c r="A128" s="254"/>
      <c r="B128" s="105" t="s">
        <v>55</v>
      </c>
      <c r="C128" s="128" t="s">
        <v>14</v>
      </c>
      <c r="D128" s="128" t="s">
        <v>122</v>
      </c>
      <c r="E128" s="98" t="s">
        <v>538</v>
      </c>
      <c r="F128" s="106" t="s">
        <v>56</v>
      </c>
      <c r="G128" s="156">
        <f t="shared" ref="G128:G129" si="24">H128+I128+J128+K128</f>
        <v>54</v>
      </c>
      <c r="H128" s="157">
        <f>H129</f>
        <v>54</v>
      </c>
      <c r="I128" s="157">
        <f>I129</f>
        <v>0</v>
      </c>
      <c r="J128" s="157">
        <f>J129</f>
        <v>0</v>
      </c>
      <c r="K128" s="157">
        <f>K129</f>
        <v>0</v>
      </c>
    </row>
    <row r="129" spans="1:11" s="139" customFormat="1" ht="38.25" customHeight="1">
      <c r="A129" s="254"/>
      <c r="B129" s="105" t="s">
        <v>104</v>
      </c>
      <c r="C129" s="128" t="s">
        <v>14</v>
      </c>
      <c r="D129" s="128" t="s">
        <v>122</v>
      </c>
      <c r="E129" s="98" t="s">
        <v>538</v>
      </c>
      <c r="F129" s="106" t="s">
        <v>105</v>
      </c>
      <c r="G129" s="156">
        <f t="shared" si="24"/>
        <v>54</v>
      </c>
      <c r="H129" s="157">
        <f>'приложение 8.3.'!I72</f>
        <v>54</v>
      </c>
      <c r="I129" s="157">
        <f>'приложение 8.3.'!J72</f>
        <v>0</v>
      </c>
      <c r="J129" s="157">
        <f>'приложение 8.3.'!K72</f>
        <v>0</v>
      </c>
      <c r="K129" s="157">
        <f>'приложение 8.3.'!L72</f>
        <v>0</v>
      </c>
    </row>
    <row r="130" spans="1:11" ht="38.25" customHeight="1">
      <c r="A130" s="144"/>
      <c r="B130" s="97" t="s">
        <v>86</v>
      </c>
      <c r="C130" s="98" t="s">
        <v>14</v>
      </c>
      <c r="D130" s="98" t="s">
        <v>122</v>
      </c>
      <c r="E130" s="98" t="s">
        <v>538</v>
      </c>
      <c r="F130" s="98" t="s">
        <v>57</v>
      </c>
      <c r="G130" s="299">
        <f t="shared" si="19"/>
        <v>-54</v>
      </c>
      <c r="H130" s="300">
        <f>H131</f>
        <v>-54</v>
      </c>
      <c r="I130" s="300">
        <f t="shared" si="22"/>
        <v>0</v>
      </c>
      <c r="J130" s="300">
        <f t="shared" si="22"/>
        <v>0</v>
      </c>
      <c r="K130" s="300">
        <f t="shared" si="22"/>
        <v>0</v>
      </c>
    </row>
    <row r="131" spans="1:11" ht="38.25" customHeight="1">
      <c r="A131" s="144"/>
      <c r="B131" s="97" t="s">
        <v>111</v>
      </c>
      <c r="C131" s="98" t="s">
        <v>14</v>
      </c>
      <c r="D131" s="98" t="s">
        <v>122</v>
      </c>
      <c r="E131" s="98" t="s">
        <v>538</v>
      </c>
      <c r="F131" s="98" t="s">
        <v>59</v>
      </c>
      <c r="G131" s="299">
        <f t="shared" si="19"/>
        <v>-54</v>
      </c>
      <c r="H131" s="300">
        <f>'приложение 8.3.'!I177+'приложение 8.3.'!I75+'приложение 8.3.'!I1392</f>
        <v>-54</v>
      </c>
      <c r="I131" s="300">
        <f>'приложение 8.3.'!J177+'приложение 8.3.'!J75+'приложение 8.3.'!J1392</f>
        <v>0</v>
      </c>
      <c r="J131" s="300">
        <f>'приложение 8.3.'!K177+'приложение 8.3.'!K75+'приложение 8.3.'!K1392</f>
        <v>0</v>
      </c>
      <c r="K131" s="300">
        <f>'приложение 8.3.'!L177+'приложение 8.3.'!L75+'приложение 8.3.'!L1392</f>
        <v>0</v>
      </c>
    </row>
    <row r="132" spans="1:11" ht="51" customHeight="1">
      <c r="A132" s="144"/>
      <c r="B132" s="97" t="s">
        <v>269</v>
      </c>
      <c r="C132" s="98" t="s">
        <v>14</v>
      </c>
      <c r="D132" s="195">
        <v>13</v>
      </c>
      <c r="E132" s="98" t="s">
        <v>270</v>
      </c>
      <c r="F132" s="98"/>
      <c r="G132" s="299">
        <f t="shared" si="19"/>
        <v>423.6</v>
      </c>
      <c r="H132" s="300">
        <f>H133</f>
        <v>423.6</v>
      </c>
      <c r="I132" s="300">
        <f t="shared" ref="I132:K134" si="25">I133</f>
        <v>0</v>
      </c>
      <c r="J132" s="300">
        <f t="shared" si="25"/>
        <v>0</v>
      </c>
      <c r="K132" s="300">
        <f t="shared" si="25"/>
        <v>0</v>
      </c>
    </row>
    <row r="133" spans="1:11" ht="25.5" customHeight="1">
      <c r="A133" s="144"/>
      <c r="B133" s="97" t="s">
        <v>215</v>
      </c>
      <c r="C133" s="98" t="s">
        <v>14</v>
      </c>
      <c r="D133" s="195">
        <v>13</v>
      </c>
      <c r="E133" s="98" t="s">
        <v>551</v>
      </c>
      <c r="F133" s="98"/>
      <c r="G133" s="299">
        <f t="shared" si="19"/>
        <v>423.6</v>
      </c>
      <c r="H133" s="300">
        <f>H134</f>
        <v>423.6</v>
      </c>
      <c r="I133" s="300">
        <f t="shared" si="25"/>
        <v>0</v>
      </c>
      <c r="J133" s="300">
        <f t="shared" si="25"/>
        <v>0</v>
      </c>
      <c r="K133" s="300">
        <f t="shared" si="25"/>
        <v>0</v>
      </c>
    </row>
    <row r="134" spans="1:11" ht="38.25" customHeight="1">
      <c r="A134" s="144"/>
      <c r="B134" s="97" t="s">
        <v>86</v>
      </c>
      <c r="C134" s="98" t="s">
        <v>14</v>
      </c>
      <c r="D134" s="195">
        <v>13</v>
      </c>
      <c r="E134" s="98" t="s">
        <v>551</v>
      </c>
      <c r="F134" s="98" t="s">
        <v>57</v>
      </c>
      <c r="G134" s="299">
        <f t="shared" si="19"/>
        <v>423.6</v>
      </c>
      <c r="H134" s="300">
        <f>H135</f>
        <v>423.6</v>
      </c>
      <c r="I134" s="300">
        <f t="shared" si="25"/>
        <v>0</v>
      </c>
      <c r="J134" s="300">
        <f t="shared" si="25"/>
        <v>0</v>
      </c>
      <c r="K134" s="300">
        <f t="shared" si="25"/>
        <v>0</v>
      </c>
    </row>
    <row r="135" spans="1:11" ht="38.25" customHeight="1">
      <c r="A135" s="144"/>
      <c r="B135" s="97" t="s">
        <v>111</v>
      </c>
      <c r="C135" s="98" t="s">
        <v>14</v>
      </c>
      <c r="D135" s="195">
        <v>13</v>
      </c>
      <c r="E135" s="98" t="s">
        <v>551</v>
      </c>
      <c r="F135" s="98" t="s">
        <v>59</v>
      </c>
      <c r="G135" s="299">
        <f t="shared" si="19"/>
        <v>423.6</v>
      </c>
      <c r="H135" s="300">
        <f>'приложение 8.3.'!I182</f>
        <v>423.6</v>
      </c>
      <c r="I135" s="300">
        <f>'приложение 8.3.'!J182</f>
        <v>0</v>
      </c>
      <c r="J135" s="300">
        <f>'приложение 8.3.'!K182</f>
        <v>0</v>
      </c>
      <c r="K135" s="300">
        <f>'приложение 8.3.'!L182</f>
        <v>0</v>
      </c>
    </row>
    <row r="136" spans="1:11" ht="25.5" customHeight="1">
      <c r="A136" s="196"/>
      <c r="B136" s="197" t="s">
        <v>2</v>
      </c>
      <c r="C136" s="198" t="s">
        <v>17</v>
      </c>
      <c r="D136" s="198" t="s">
        <v>15</v>
      </c>
      <c r="E136" s="198"/>
      <c r="F136" s="198"/>
      <c r="G136" s="299">
        <f t="shared" si="19"/>
        <v>1951.6</v>
      </c>
      <c r="H136" s="302">
        <f>H137+H148+H161</f>
        <v>1951.6</v>
      </c>
      <c r="I136" s="302">
        <f>I137+I148+I161</f>
        <v>0</v>
      </c>
      <c r="J136" s="302">
        <f>J137+J148+J161</f>
        <v>0</v>
      </c>
      <c r="K136" s="302">
        <f>K137+K148+K161</f>
        <v>0</v>
      </c>
    </row>
    <row r="137" spans="1:11" ht="12.75" hidden="1" customHeight="1">
      <c r="A137" s="179"/>
      <c r="B137" s="182" t="s">
        <v>128</v>
      </c>
      <c r="C137" s="100" t="s">
        <v>17</v>
      </c>
      <c r="D137" s="100" t="s">
        <v>18</v>
      </c>
      <c r="E137" s="100"/>
      <c r="F137" s="100"/>
      <c r="G137" s="299">
        <f t="shared" si="19"/>
        <v>0</v>
      </c>
      <c r="H137" s="299">
        <f>H138</f>
        <v>0</v>
      </c>
      <c r="I137" s="299">
        <f t="shared" ref="I137:K138" si="26">I138</f>
        <v>0</v>
      </c>
      <c r="J137" s="299">
        <f t="shared" si="26"/>
        <v>0</v>
      </c>
      <c r="K137" s="299">
        <f t="shared" si="26"/>
        <v>0</v>
      </c>
    </row>
    <row r="138" spans="1:11" ht="51" hidden="1" customHeight="1">
      <c r="A138" s="179"/>
      <c r="B138" s="97" t="s">
        <v>98</v>
      </c>
      <c r="C138" s="98" t="s">
        <v>17</v>
      </c>
      <c r="D138" s="98" t="s">
        <v>18</v>
      </c>
      <c r="E138" s="104" t="s">
        <v>248</v>
      </c>
      <c r="F138" s="100"/>
      <c r="G138" s="299">
        <f t="shared" si="19"/>
        <v>0</v>
      </c>
      <c r="H138" s="300">
        <f>H139</f>
        <v>0</v>
      </c>
      <c r="I138" s="300">
        <f t="shared" si="26"/>
        <v>0</v>
      </c>
      <c r="J138" s="300">
        <f t="shared" si="26"/>
        <v>0</v>
      </c>
      <c r="K138" s="300">
        <f t="shared" si="26"/>
        <v>0</v>
      </c>
    </row>
    <row r="139" spans="1:11" ht="38.25" hidden="1" customHeight="1">
      <c r="A139" s="179"/>
      <c r="B139" s="97" t="s">
        <v>249</v>
      </c>
      <c r="C139" s="98" t="s">
        <v>17</v>
      </c>
      <c r="D139" s="98" t="s">
        <v>18</v>
      </c>
      <c r="E139" s="104" t="s">
        <v>250</v>
      </c>
      <c r="F139" s="100"/>
      <c r="G139" s="299">
        <f t="shared" si="19"/>
        <v>0</v>
      </c>
      <c r="H139" s="300">
        <f>H140+H143</f>
        <v>0</v>
      </c>
      <c r="I139" s="300">
        <f>I140+I143</f>
        <v>0</v>
      </c>
      <c r="J139" s="300">
        <f>J140+J143</f>
        <v>0</v>
      </c>
      <c r="K139" s="300">
        <f>K140+K143</f>
        <v>0</v>
      </c>
    </row>
    <row r="140" spans="1:11" s="190" customFormat="1" ht="336.75" hidden="1" customHeight="1">
      <c r="A140" s="199"/>
      <c r="B140" s="108" t="s">
        <v>465</v>
      </c>
      <c r="C140" s="106" t="s">
        <v>17</v>
      </c>
      <c r="D140" s="106" t="s">
        <v>18</v>
      </c>
      <c r="E140" s="128" t="s">
        <v>460</v>
      </c>
      <c r="F140" s="129"/>
      <c r="G140" s="156">
        <f>SUM(H140:K140)</f>
        <v>0</v>
      </c>
      <c r="H140" s="157">
        <f t="shared" ref="H140:K141" si="27">H141</f>
        <v>0</v>
      </c>
      <c r="I140" s="157">
        <f t="shared" si="27"/>
        <v>0</v>
      </c>
      <c r="J140" s="157">
        <f t="shared" si="27"/>
        <v>0</v>
      </c>
      <c r="K140" s="157">
        <f t="shared" si="27"/>
        <v>0</v>
      </c>
    </row>
    <row r="141" spans="1:11" s="139" customFormat="1" ht="86.25" hidden="1" customHeight="1">
      <c r="A141" s="137"/>
      <c r="B141" s="105" t="s">
        <v>55</v>
      </c>
      <c r="C141" s="106" t="s">
        <v>17</v>
      </c>
      <c r="D141" s="106" t="s">
        <v>18</v>
      </c>
      <c r="E141" s="128" t="s">
        <v>460</v>
      </c>
      <c r="F141" s="106" t="s">
        <v>56</v>
      </c>
      <c r="G141" s="156">
        <f>SUM(H141:K141)</f>
        <v>0</v>
      </c>
      <c r="H141" s="157">
        <f t="shared" si="27"/>
        <v>0</v>
      </c>
      <c r="I141" s="157">
        <f t="shared" si="27"/>
        <v>0</v>
      </c>
      <c r="J141" s="157">
        <f t="shared" si="27"/>
        <v>0</v>
      </c>
      <c r="K141" s="157">
        <f t="shared" si="27"/>
        <v>0</v>
      </c>
    </row>
    <row r="142" spans="1:11" s="139" customFormat="1" ht="38.25" hidden="1" customHeight="1">
      <c r="A142" s="137"/>
      <c r="B142" s="105" t="s">
        <v>104</v>
      </c>
      <c r="C142" s="106" t="s">
        <v>17</v>
      </c>
      <c r="D142" s="106" t="s">
        <v>18</v>
      </c>
      <c r="E142" s="128" t="s">
        <v>460</v>
      </c>
      <c r="F142" s="106" t="s">
        <v>105</v>
      </c>
      <c r="G142" s="156">
        <f>SUM(H142:K142)</f>
        <v>0</v>
      </c>
      <c r="H142" s="157">
        <f>'приложение 8.3.'!I190</f>
        <v>0</v>
      </c>
      <c r="I142" s="157">
        <f>'приложение 8.3.'!J190</f>
        <v>0</v>
      </c>
      <c r="J142" s="157">
        <f>'приложение 8.3.'!K190</f>
        <v>0</v>
      </c>
      <c r="K142" s="157">
        <f>'приложение 8.3.'!L190</f>
        <v>0</v>
      </c>
    </row>
    <row r="143" spans="1:11" ht="337.5" hidden="1" customHeight="1">
      <c r="A143" s="179"/>
      <c r="B143" s="99" t="s">
        <v>466</v>
      </c>
      <c r="C143" s="98" t="s">
        <v>17</v>
      </c>
      <c r="D143" s="98" t="s">
        <v>18</v>
      </c>
      <c r="E143" s="104" t="s">
        <v>273</v>
      </c>
      <c r="F143" s="100"/>
      <c r="G143" s="299">
        <f t="shared" si="19"/>
        <v>0</v>
      </c>
      <c r="H143" s="300">
        <f>H144+H146</f>
        <v>0</v>
      </c>
      <c r="I143" s="300">
        <f>I144+I146</f>
        <v>0</v>
      </c>
      <c r="J143" s="300">
        <f>J144+J146</f>
        <v>0</v>
      </c>
      <c r="K143" s="300">
        <f>K144+K146</f>
        <v>0</v>
      </c>
    </row>
    <row r="144" spans="1:11" ht="87" hidden="1" customHeight="1">
      <c r="A144" s="144"/>
      <c r="B144" s="97" t="s">
        <v>55</v>
      </c>
      <c r="C144" s="98" t="s">
        <v>17</v>
      </c>
      <c r="D144" s="98" t="s">
        <v>18</v>
      </c>
      <c r="E144" s="104" t="s">
        <v>273</v>
      </c>
      <c r="F144" s="98" t="s">
        <v>56</v>
      </c>
      <c r="G144" s="299">
        <f t="shared" si="19"/>
        <v>0</v>
      </c>
      <c r="H144" s="300">
        <f>H145</f>
        <v>0</v>
      </c>
      <c r="I144" s="300">
        <f>I145</f>
        <v>0</v>
      </c>
      <c r="J144" s="300">
        <f>J145</f>
        <v>0</v>
      </c>
      <c r="K144" s="300">
        <f>K145</f>
        <v>0</v>
      </c>
    </row>
    <row r="145" spans="1:11" ht="38.25" hidden="1" customHeight="1">
      <c r="A145" s="144"/>
      <c r="B145" s="97" t="s">
        <v>104</v>
      </c>
      <c r="C145" s="98" t="s">
        <v>17</v>
      </c>
      <c r="D145" s="98" t="s">
        <v>18</v>
      </c>
      <c r="E145" s="104" t="s">
        <v>273</v>
      </c>
      <c r="F145" s="98" t="s">
        <v>105</v>
      </c>
      <c r="G145" s="299">
        <f t="shared" si="19"/>
        <v>0</v>
      </c>
      <c r="H145" s="300">
        <f>'приложение 8.3.'!I196</f>
        <v>0</v>
      </c>
      <c r="I145" s="300">
        <f>'приложение 8.3.'!J196</f>
        <v>0</v>
      </c>
      <c r="J145" s="300">
        <f>'приложение 8.3.'!K196</f>
        <v>0</v>
      </c>
      <c r="K145" s="300">
        <f>'приложение 8.3.'!L196</f>
        <v>0</v>
      </c>
    </row>
    <row r="146" spans="1:11" ht="38.25" hidden="1" customHeight="1">
      <c r="A146" s="144"/>
      <c r="B146" s="97" t="s">
        <v>86</v>
      </c>
      <c r="C146" s="98" t="s">
        <v>17</v>
      </c>
      <c r="D146" s="98" t="s">
        <v>18</v>
      </c>
      <c r="E146" s="104" t="s">
        <v>273</v>
      </c>
      <c r="F146" s="98" t="s">
        <v>57</v>
      </c>
      <c r="G146" s="299">
        <f t="shared" si="19"/>
        <v>0</v>
      </c>
      <c r="H146" s="300">
        <f>H147</f>
        <v>0</v>
      </c>
      <c r="I146" s="300">
        <f>I147</f>
        <v>0</v>
      </c>
      <c r="J146" s="300">
        <f>J147</f>
        <v>0</v>
      </c>
      <c r="K146" s="300">
        <f>K147</f>
        <v>0</v>
      </c>
    </row>
    <row r="147" spans="1:11" ht="38.25" hidden="1" customHeight="1">
      <c r="A147" s="144"/>
      <c r="B147" s="97" t="s">
        <v>111</v>
      </c>
      <c r="C147" s="98" t="s">
        <v>17</v>
      </c>
      <c r="D147" s="98" t="s">
        <v>18</v>
      </c>
      <c r="E147" s="104" t="s">
        <v>273</v>
      </c>
      <c r="F147" s="98" t="s">
        <v>59</v>
      </c>
      <c r="G147" s="299">
        <f t="shared" si="19"/>
        <v>0</v>
      </c>
      <c r="H147" s="300">
        <f>'приложение 8.3.'!I201</f>
        <v>0</v>
      </c>
      <c r="I147" s="300">
        <f>'приложение 8.3.'!J201</f>
        <v>0</v>
      </c>
      <c r="J147" s="300">
        <f>'приложение 8.3.'!K201</f>
        <v>0</v>
      </c>
      <c r="K147" s="300">
        <f>'приложение 8.3.'!L201</f>
        <v>0</v>
      </c>
    </row>
    <row r="148" spans="1:11" ht="51" customHeight="1">
      <c r="A148" s="183"/>
      <c r="B148" s="182" t="s">
        <v>274</v>
      </c>
      <c r="C148" s="100" t="s">
        <v>17</v>
      </c>
      <c r="D148" s="100" t="s">
        <v>21</v>
      </c>
      <c r="E148" s="100"/>
      <c r="F148" s="100"/>
      <c r="G148" s="299">
        <f t="shared" si="19"/>
        <v>0</v>
      </c>
      <c r="H148" s="299">
        <f>H149</f>
        <v>0</v>
      </c>
      <c r="I148" s="299">
        <f>I149</f>
        <v>0</v>
      </c>
      <c r="J148" s="299">
        <f>J149</f>
        <v>0</v>
      </c>
      <c r="K148" s="299">
        <f>K149</f>
        <v>0</v>
      </c>
    </row>
    <row r="149" spans="1:11" ht="76.5" customHeight="1">
      <c r="A149" s="144"/>
      <c r="B149" s="97" t="s">
        <v>93</v>
      </c>
      <c r="C149" s="98" t="s">
        <v>17</v>
      </c>
      <c r="D149" s="98" t="s">
        <v>21</v>
      </c>
      <c r="E149" s="98" t="s">
        <v>275</v>
      </c>
      <c r="F149" s="98"/>
      <c r="G149" s="299">
        <f t="shared" si="19"/>
        <v>0</v>
      </c>
      <c r="H149" s="300">
        <f>H150</f>
        <v>0</v>
      </c>
      <c r="I149" s="300">
        <f t="shared" ref="I149:K150" si="28">I150</f>
        <v>0</v>
      </c>
      <c r="J149" s="300">
        <f t="shared" si="28"/>
        <v>0</v>
      </c>
      <c r="K149" s="300">
        <f t="shared" si="28"/>
        <v>0</v>
      </c>
    </row>
    <row r="150" spans="1:11" ht="63.75" customHeight="1">
      <c r="A150" s="144"/>
      <c r="B150" s="97" t="s">
        <v>276</v>
      </c>
      <c r="C150" s="98" t="s">
        <v>17</v>
      </c>
      <c r="D150" s="98" t="s">
        <v>21</v>
      </c>
      <c r="E150" s="98" t="s">
        <v>277</v>
      </c>
      <c r="F150" s="98"/>
      <c r="G150" s="299">
        <f t="shared" si="19"/>
        <v>0</v>
      </c>
      <c r="H150" s="300">
        <f>H151+H158</f>
        <v>0</v>
      </c>
      <c r="I150" s="300">
        <f t="shared" si="28"/>
        <v>0</v>
      </c>
      <c r="J150" s="300">
        <f t="shared" si="28"/>
        <v>0</v>
      </c>
      <c r="K150" s="300">
        <f t="shared" si="28"/>
        <v>0</v>
      </c>
    </row>
    <row r="151" spans="1:11" ht="38.25" customHeight="1">
      <c r="A151" s="144"/>
      <c r="B151" s="97" t="s">
        <v>199</v>
      </c>
      <c r="C151" s="98" t="s">
        <v>17</v>
      </c>
      <c r="D151" s="98" t="s">
        <v>21</v>
      </c>
      <c r="E151" s="98" t="s">
        <v>278</v>
      </c>
      <c r="F151" s="98"/>
      <c r="G151" s="299">
        <f t="shared" si="19"/>
        <v>0</v>
      </c>
      <c r="H151" s="300">
        <f>H152+H154+H156</f>
        <v>0</v>
      </c>
      <c r="I151" s="300">
        <f>I152+I154+I156</f>
        <v>0</v>
      </c>
      <c r="J151" s="300">
        <f>J152+J154+J156</f>
        <v>0</v>
      </c>
      <c r="K151" s="300">
        <f>K152+K154+K156</f>
        <v>0</v>
      </c>
    </row>
    <row r="152" spans="1:11" ht="89.25" customHeight="1">
      <c r="A152" s="144"/>
      <c r="B152" s="97" t="s">
        <v>55</v>
      </c>
      <c r="C152" s="98" t="s">
        <v>17</v>
      </c>
      <c r="D152" s="98" t="s">
        <v>21</v>
      </c>
      <c r="E152" s="98" t="s">
        <v>278</v>
      </c>
      <c r="F152" s="98" t="s">
        <v>56</v>
      </c>
      <c r="G152" s="299">
        <f t="shared" si="19"/>
        <v>125.8</v>
      </c>
      <c r="H152" s="300">
        <f>H153</f>
        <v>125.8</v>
      </c>
      <c r="I152" s="300">
        <f>I153</f>
        <v>0</v>
      </c>
      <c r="J152" s="300">
        <f>J153</f>
        <v>0</v>
      </c>
      <c r="K152" s="300">
        <f>K153</f>
        <v>0</v>
      </c>
    </row>
    <row r="153" spans="1:11" ht="25.5" customHeight="1">
      <c r="A153" s="144"/>
      <c r="B153" s="97" t="s">
        <v>67</v>
      </c>
      <c r="C153" s="98" t="s">
        <v>17</v>
      </c>
      <c r="D153" s="98" t="s">
        <v>21</v>
      </c>
      <c r="E153" s="98" t="s">
        <v>278</v>
      </c>
      <c r="F153" s="98" t="s">
        <v>68</v>
      </c>
      <c r="G153" s="299">
        <f t="shared" si="19"/>
        <v>125.8</v>
      </c>
      <c r="H153" s="300">
        <f>'приложение 8.3.'!I209</f>
        <v>125.8</v>
      </c>
      <c r="I153" s="300">
        <f>'приложение 8.3.'!J209</f>
        <v>0</v>
      </c>
      <c r="J153" s="300">
        <f>'приложение 8.3.'!K209</f>
        <v>0</v>
      </c>
      <c r="K153" s="300">
        <f>'приложение 8.3.'!L209</f>
        <v>0</v>
      </c>
    </row>
    <row r="154" spans="1:11" ht="38.25" customHeight="1">
      <c r="A154" s="144"/>
      <c r="B154" s="97" t="s">
        <v>86</v>
      </c>
      <c r="C154" s="98" t="s">
        <v>17</v>
      </c>
      <c r="D154" s="98" t="s">
        <v>21</v>
      </c>
      <c r="E154" s="98" t="s">
        <v>278</v>
      </c>
      <c r="F154" s="98" t="s">
        <v>57</v>
      </c>
      <c r="G154" s="299">
        <f t="shared" si="19"/>
        <v>-125.8</v>
      </c>
      <c r="H154" s="300">
        <f>H155</f>
        <v>-125.8</v>
      </c>
      <c r="I154" s="300">
        <f>I155</f>
        <v>0</v>
      </c>
      <c r="J154" s="300">
        <f>J155</f>
        <v>0</v>
      </c>
      <c r="K154" s="300">
        <f>K155</f>
        <v>0</v>
      </c>
    </row>
    <row r="155" spans="1:11" ht="38.25" customHeight="1">
      <c r="A155" s="144"/>
      <c r="B155" s="97" t="s">
        <v>111</v>
      </c>
      <c r="C155" s="98" t="s">
        <v>17</v>
      </c>
      <c r="D155" s="98" t="s">
        <v>21</v>
      </c>
      <c r="E155" s="98" t="s">
        <v>278</v>
      </c>
      <c r="F155" s="98" t="s">
        <v>59</v>
      </c>
      <c r="G155" s="299">
        <f t="shared" si="19"/>
        <v>-125.8</v>
      </c>
      <c r="H155" s="300">
        <f>'приложение 8.3.'!I214</f>
        <v>-125.8</v>
      </c>
      <c r="I155" s="300">
        <f>'приложение 8.3.'!J214</f>
        <v>0</v>
      </c>
      <c r="J155" s="300">
        <f>'приложение 8.3.'!K214</f>
        <v>0</v>
      </c>
      <c r="K155" s="300">
        <f>'приложение 8.3.'!L214</f>
        <v>0</v>
      </c>
    </row>
    <row r="156" spans="1:11" ht="12.75" hidden="1" customHeight="1">
      <c r="A156" s="144"/>
      <c r="B156" s="101" t="s">
        <v>71</v>
      </c>
      <c r="C156" s="98" t="s">
        <v>17</v>
      </c>
      <c r="D156" s="98" t="s">
        <v>21</v>
      </c>
      <c r="E156" s="98" t="s">
        <v>278</v>
      </c>
      <c r="F156" s="98" t="s">
        <v>72</v>
      </c>
      <c r="G156" s="299">
        <f t="shared" si="19"/>
        <v>0</v>
      </c>
      <c r="H156" s="300">
        <f>H157</f>
        <v>0</v>
      </c>
      <c r="I156" s="300">
        <f>I157</f>
        <v>0</v>
      </c>
      <c r="J156" s="300">
        <f>J157</f>
        <v>0</v>
      </c>
      <c r="K156" s="300">
        <f>K157</f>
        <v>0</v>
      </c>
    </row>
    <row r="157" spans="1:11" ht="25.5" hidden="1" customHeight="1">
      <c r="A157" s="144"/>
      <c r="B157" s="101" t="s">
        <v>73</v>
      </c>
      <c r="C157" s="98" t="s">
        <v>17</v>
      </c>
      <c r="D157" s="98" t="s">
        <v>21</v>
      </c>
      <c r="E157" s="98" t="s">
        <v>278</v>
      </c>
      <c r="F157" s="98" t="s">
        <v>74</v>
      </c>
      <c r="G157" s="299">
        <f t="shared" si="19"/>
        <v>0</v>
      </c>
      <c r="H157" s="300">
        <f>'приложение 8.3.'!I218</f>
        <v>0</v>
      </c>
      <c r="I157" s="300">
        <f>'приложение 8.3.'!J218</f>
        <v>0</v>
      </c>
      <c r="J157" s="300">
        <f>'приложение 8.3.'!K218</f>
        <v>0</v>
      </c>
      <c r="K157" s="300">
        <f>'приложение 8.3.'!L218</f>
        <v>0</v>
      </c>
    </row>
    <row r="158" spans="1:11" ht="25.5" hidden="1" customHeight="1">
      <c r="A158" s="144"/>
      <c r="B158" s="97" t="s">
        <v>215</v>
      </c>
      <c r="C158" s="98" t="s">
        <v>17</v>
      </c>
      <c r="D158" s="98" t="s">
        <v>21</v>
      </c>
      <c r="E158" s="98" t="s">
        <v>552</v>
      </c>
      <c r="F158" s="98"/>
      <c r="G158" s="299">
        <f t="shared" si="19"/>
        <v>0</v>
      </c>
      <c r="H158" s="300">
        <f>H159</f>
        <v>0</v>
      </c>
      <c r="I158" s="300">
        <f t="shared" ref="I158:K159" si="29">I159</f>
        <v>0</v>
      </c>
      <c r="J158" s="300">
        <f t="shared" si="29"/>
        <v>0</v>
      </c>
      <c r="K158" s="300">
        <f t="shared" si="29"/>
        <v>0</v>
      </c>
    </row>
    <row r="159" spans="1:11" ht="38.25" hidden="1" customHeight="1">
      <c r="A159" s="144"/>
      <c r="B159" s="97" t="s">
        <v>86</v>
      </c>
      <c r="C159" s="98" t="s">
        <v>17</v>
      </c>
      <c r="D159" s="98" t="s">
        <v>21</v>
      </c>
      <c r="E159" s="98" t="s">
        <v>552</v>
      </c>
      <c r="F159" s="98" t="s">
        <v>57</v>
      </c>
      <c r="G159" s="299">
        <f t="shared" si="19"/>
        <v>0</v>
      </c>
      <c r="H159" s="300">
        <f>H160</f>
        <v>0</v>
      </c>
      <c r="I159" s="300">
        <f t="shared" si="29"/>
        <v>0</v>
      </c>
      <c r="J159" s="300">
        <f t="shared" si="29"/>
        <v>0</v>
      </c>
      <c r="K159" s="300">
        <f t="shared" si="29"/>
        <v>0</v>
      </c>
    </row>
    <row r="160" spans="1:11" ht="38.25" hidden="1" customHeight="1">
      <c r="A160" s="144"/>
      <c r="B160" s="97" t="s">
        <v>111</v>
      </c>
      <c r="C160" s="98" t="s">
        <v>17</v>
      </c>
      <c r="D160" s="98" t="s">
        <v>21</v>
      </c>
      <c r="E160" s="98" t="s">
        <v>552</v>
      </c>
      <c r="F160" s="98" t="s">
        <v>59</v>
      </c>
      <c r="G160" s="299">
        <f t="shared" si="19"/>
        <v>0</v>
      </c>
      <c r="H160" s="300">
        <f>'приложение 8.3.'!I223</f>
        <v>0</v>
      </c>
      <c r="I160" s="300">
        <f>'приложение 8.3.'!J223</f>
        <v>0</v>
      </c>
      <c r="J160" s="300">
        <f>'приложение 8.3.'!K223</f>
        <v>0</v>
      </c>
      <c r="K160" s="300">
        <f>'приложение 8.3.'!L223</f>
        <v>0</v>
      </c>
    </row>
    <row r="161" spans="1:11" ht="38.25" customHeight="1">
      <c r="A161" s="183"/>
      <c r="B161" s="182" t="s">
        <v>45</v>
      </c>
      <c r="C161" s="100" t="s">
        <v>17</v>
      </c>
      <c r="D161" s="100" t="s">
        <v>39</v>
      </c>
      <c r="E161" s="100"/>
      <c r="F161" s="100"/>
      <c r="G161" s="299">
        <f t="shared" si="19"/>
        <v>1951.6</v>
      </c>
      <c r="H161" s="299">
        <f>H162+H193</f>
        <v>1951.6</v>
      </c>
      <c r="I161" s="299">
        <f>I162+I193</f>
        <v>0</v>
      </c>
      <c r="J161" s="299">
        <f>J162+J193</f>
        <v>0</v>
      </c>
      <c r="K161" s="299">
        <f>K162+K193</f>
        <v>0</v>
      </c>
    </row>
    <row r="162" spans="1:11" ht="51" customHeight="1">
      <c r="A162" s="144"/>
      <c r="B162" s="97" t="s">
        <v>127</v>
      </c>
      <c r="C162" s="98" t="s">
        <v>17</v>
      </c>
      <c r="D162" s="98" t="s">
        <v>39</v>
      </c>
      <c r="E162" s="98" t="s">
        <v>262</v>
      </c>
      <c r="F162" s="98"/>
      <c r="G162" s="299">
        <f t="shared" si="19"/>
        <v>2700</v>
      </c>
      <c r="H162" s="300">
        <f>H163+H181+H186</f>
        <v>2700</v>
      </c>
      <c r="I162" s="300">
        <f>I163+I181</f>
        <v>0</v>
      </c>
      <c r="J162" s="300">
        <f>J163+J181</f>
        <v>0</v>
      </c>
      <c r="K162" s="300">
        <f>K163+K181</f>
        <v>0</v>
      </c>
    </row>
    <row r="163" spans="1:11" ht="25.5" customHeight="1">
      <c r="A163" s="141"/>
      <c r="B163" s="97" t="s">
        <v>263</v>
      </c>
      <c r="C163" s="98" t="s">
        <v>17</v>
      </c>
      <c r="D163" s="98" t="s">
        <v>39</v>
      </c>
      <c r="E163" s="98" t="s">
        <v>264</v>
      </c>
      <c r="F163" s="98"/>
      <c r="G163" s="299">
        <f t="shared" si="19"/>
        <v>250</v>
      </c>
      <c r="H163" s="300">
        <f>H164+H167+H170+H173+H176</f>
        <v>250</v>
      </c>
      <c r="I163" s="300">
        <f>I164+I167+I170+I176</f>
        <v>0</v>
      </c>
      <c r="J163" s="300">
        <f>J164+J167+J170+J176</f>
        <v>0</v>
      </c>
      <c r="K163" s="300">
        <f>K164+K167+K170+K176</f>
        <v>0</v>
      </c>
    </row>
    <row r="164" spans="1:11" ht="198.75" hidden="1" customHeight="1">
      <c r="A164" s="141"/>
      <c r="B164" s="99" t="s">
        <v>467</v>
      </c>
      <c r="C164" s="98" t="s">
        <v>17</v>
      </c>
      <c r="D164" s="98" t="s">
        <v>39</v>
      </c>
      <c r="E164" s="98" t="s">
        <v>279</v>
      </c>
      <c r="F164" s="98"/>
      <c r="G164" s="299">
        <f t="shared" si="19"/>
        <v>0</v>
      </c>
      <c r="H164" s="300">
        <f>H165</f>
        <v>0</v>
      </c>
      <c r="I164" s="300">
        <f t="shared" ref="I164:K165" si="30">I165</f>
        <v>0</v>
      </c>
      <c r="J164" s="300">
        <f t="shared" si="30"/>
        <v>0</v>
      </c>
      <c r="K164" s="300">
        <f t="shared" si="30"/>
        <v>0</v>
      </c>
    </row>
    <row r="165" spans="1:11" ht="89.25" hidden="1" customHeight="1">
      <c r="A165" s="144"/>
      <c r="B165" s="97" t="s">
        <v>55</v>
      </c>
      <c r="C165" s="98" t="s">
        <v>17</v>
      </c>
      <c r="D165" s="98" t="s">
        <v>39</v>
      </c>
      <c r="E165" s="98" t="s">
        <v>279</v>
      </c>
      <c r="F165" s="98" t="s">
        <v>56</v>
      </c>
      <c r="G165" s="299">
        <f t="shared" si="19"/>
        <v>0</v>
      </c>
      <c r="H165" s="300">
        <f>H166</f>
        <v>0</v>
      </c>
      <c r="I165" s="300">
        <f t="shared" si="30"/>
        <v>0</v>
      </c>
      <c r="J165" s="300">
        <f t="shared" si="30"/>
        <v>0</v>
      </c>
      <c r="K165" s="300">
        <f t="shared" si="30"/>
        <v>0</v>
      </c>
    </row>
    <row r="166" spans="1:11" ht="38.25" hidden="1" customHeight="1">
      <c r="A166" s="144"/>
      <c r="B166" s="97" t="s">
        <v>104</v>
      </c>
      <c r="C166" s="98" t="s">
        <v>17</v>
      </c>
      <c r="D166" s="98" t="s">
        <v>39</v>
      </c>
      <c r="E166" s="98" t="s">
        <v>279</v>
      </c>
      <c r="F166" s="98" t="s">
        <v>105</v>
      </c>
      <c r="G166" s="299">
        <f t="shared" si="19"/>
        <v>0</v>
      </c>
      <c r="H166" s="300">
        <f>'приложение 8.3.'!I230</f>
        <v>0</v>
      </c>
      <c r="I166" s="300">
        <f>'приложение 8.3.'!J230</f>
        <v>0</v>
      </c>
      <c r="J166" s="300">
        <f>'приложение 8.3.'!K230</f>
        <v>0</v>
      </c>
      <c r="K166" s="300">
        <f>'приложение 8.3.'!L230</f>
        <v>0</v>
      </c>
    </row>
    <row r="167" spans="1:11" ht="225" hidden="1" customHeight="1">
      <c r="A167" s="144"/>
      <c r="B167" s="99" t="s">
        <v>468</v>
      </c>
      <c r="C167" s="98" t="s">
        <v>17</v>
      </c>
      <c r="D167" s="98" t="s">
        <v>39</v>
      </c>
      <c r="E167" s="98" t="s">
        <v>280</v>
      </c>
      <c r="F167" s="98"/>
      <c r="G167" s="299">
        <f t="shared" si="19"/>
        <v>0</v>
      </c>
      <c r="H167" s="300">
        <f>H168</f>
        <v>0</v>
      </c>
      <c r="I167" s="300">
        <f t="shared" ref="I167:K168" si="31">I168</f>
        <v>0</v>
      </c>
      <c r="J167" s="300">
        <f t="shared" si="31"/>
        <v>0</v>
      </c>
      <c r="K167" s="300">
        <f t="shared" si="31"/>
        <v>0</v>
      </c>
    </row>
    <row r="168" spans="1:11" ht="89.25" hidden="1" customHeight="1">
      <c r="A168" s="144"/>
      <c r="B168" s="97" t="s">
        <v>55</v>
      </c>
      <c r="C168" s="98" t="s">
        <v>17</v>
      </c>
      <c r="D168" s="98" t="s">
        <v>39</v>
      </c>
      <c r="E168" s="98" t="s">
        <v>280</v>
      </c>
      <c r="F168" s="98" t="s">
        <v>56</v>
      </c>
      <c r="G168" s="299">
        <f t="shared" si="19"/>
        <v>0</v>
      </c>
      <c r="H168" s="300">
        <f>H169</f>
        <v>0</v>
      </c>
      <c r="I168" s="300">
        <f t="shared" si="31"/>
        <v>0</v>
      </c>
      <c r="J168" s="300">
        <f t="shared" si="31"/>
        <v>0</v>
      </c>
      <c r="K168" s="300">
        <f t="shared" si="31"/>
        <v>0</v>
      </c>
    </row>
    <row r="169" spans="1:11" ht="38.25" hidden="1" customHeight="1">
      <c r="A169" s="144"/>
      <c r="B169" s="97" t="s">
        <v>104</v>
      </c>
      <c r="C169" s="98" t="s">
        <v>17</v>
      </c>
      <c r="D169" s="98" t="s">
        <v>39</v>
      </c>
      <c r="E169" s="98" t="s">
        <v>280</v>
      </c>
      <c r="F169" s="98" t="s">
        <v>105</v>
      </c>
      <c r="G169" s="299">
        <f t="shared" si="19"/>
        <v>0</v>
      </c>
      <c r="H169" s="300">
        <f>'приложение 8.3.'!I234</f>
        <v>0</v>
      </c>
      <c r="I169" s="300">
        <f>'приложение 8.3.'!J234</f>
        <v>0</v>
      </c>
      <c r="J169" s="300">
        <f>'приложение 8.3.'!K234</f>
        <v>0</v>
      </c>
      <c r="K169" s="300">
        <f>'приложение 8.3.'!L234</f>
        <v>0</v>
      </c>
    </row>
    <row r="170" spans="1:11" ht="276" hidden="1" customHeight="1">
      <c r="A170" s="144"/>
      <c r="B170" s="97" t="s">
        <v>469</v>
      </c>
      <c r="C170" s="98" t="s">
        <v>17</v>
      </c>
      <c r="D170" s="98" t="s">
        <v>39</v>
      </c>
      <c r="E170" s="98" t="s">
        <v>281</v>
      </c>
      <c r="F170" s="98"/>
      <c r="G170" s="299">
        <f t="shared" si="19"/>
        <v>0</v>
      </c>
      <c r="H170" s="300">
        <f>H171</f>
        <v>0</v>
      </c>
      <c r="I170" s="300">
        <f t="shared" ref="I170:K171" si="32">I171</f>
        <v>0</v>
      </c>
      <c r="J170" s="300">
        <f t="shared" si="32"/>
        <v>0</v>
      </c>
      <c r="K170" s="300">
        <f t="shared" si="32"/>
        <v>0</v>
      </c>
    </row>
    <row r="171" spans="1:11" ht="38.25" hidden="1" customHeight="1">
      <c r="A171" s="144"/>
      <c r="B171" s="97" t="s">
        <v>86</v>
      </c>
      <c r="C171" s="98" t="s">
        <v>17</v>
      </c>
      <c r="D171" s="98" t="s">
        <v>39</v>
      </c>
      <c r="E171" s="98" t="s">
        <v>281</v>
      </c>
      <c r="F171" s="98" t="s">
        <v>57</v>
      </c>
      <c r="G171" s="299">
        <f t="shared" si="19"/>
        <v>0</v>
      </c>
      <c r="H171" s="300">
        <f>H172</f>
        <v>0</v>
      </c>
      <c r="I171" s="300">
        <f t="shared" si="32"/>
        <v>0</v>
      </c>
      <c r="J171" s="300">
        <f t="shared" si="32"/>
        <v>0</v>
      </c>
      <c r="K171" s="300">
        <f t="shared" si="32"/>
        <v>0</v>
      </c>
    </row>
    <row r="172" spans="1:11" ht="38.25" hidden="1" customHeight="1">
      <c r="A172" s="144"/>
      <c r="B172" s="97" t="s">
        <v>111</v>
      </c>
      <c r="C172" s="98" t="s">
        <v>17</v>
      </c>
      <c r="D172" s="98" t="s">
        <v>39</v>
      </c>
      <c r="E172" s="98" t="s">
        <v>281</v>
      </c>
      <c r="F172" s="98" t="s">
        <v>59</v>
      </c>
      <c r="G172" s="299">
        <f t="shared" si="19"/>
        <v>0</v>
      </c>
      <c r="H172" s="300">
        <f>'приложение 8.3.'!I238</f>
        <v>0</v>
      </c>
      <c r="I172" s="300">
        <f>'приложение 8.3.'!J238</f>
        <v>0</v>
      </c>
      <c r="J172" s="300">
        <f>'приложение 8.3.'!K238</f>
        <v>0</v>
      </c>
      <c r="K172" s="300">
        <f>'приложение 8.3.'!L238</f>
        <v>0</v>
      </c>
    </row>
    <row r="173" spans="1:11" ht="300.75" hidden="1" customHeight="1">
      <c r="A173" s="141"/>
      <c r="B173" s="97" t="s">
        <v>470</v>
      </c>
      <c r="C173" s="98" t="s">
        <v>17</v>
      </c>
      <c r="D173" s="98" t="s">
        <v>39</v>
      </c>
      <c r="E173" s="98" t="s">
        <v>282</v>
      </c>
      <c r="F173" s="98"/>
      <c r="G173" s="299">
        <f t="shared" si="19"/>
        <v>0</v>
      </c>
      <c r="H173" s="300">
        <f>H174</f>
        <v>0</v>
      </c>
      <c r="I173" s="300">
        <f t="shared" ref="I173:K174" si="33">I174</f>
        <v>0</v>
      </c>
      <c r="J173" s="300">
        <f t="shared" si="33"/>
        <v>0</v>
      </c>
      <c r="K173" s="300">
        <f t="shared" si="33"/>
        <v>0</v>
      </c>
    </row>
    <row r="174" spans="1:11" ht="38.25" hidden="1" customHeight="1">
      <c r="A174" s="144"/>
      <c r="B174" s="97" t="s">
        <v>86</v>
      </c>
      <c r="C174" s="98" t="s">
        <v>17</v>
      </c>
      <c r="D174" s="98" t="s">
        <v>39</v>
      </c>
      <c r="E174" s="98" t="s">
        <v>282</v>
      </c>
      <c r="F174" s="98" t="s">
        <v>57</v>
      </c>
      <c r="G174" s="299">
        <f t="shared" si="19"/>
        <v>0</v>
      </c>
      <c r="H174" s="300">
        <f>H175</f>
        <v>0</v>
      </c>
      <c r="I174" s="300">
        <f t="shared" si="33"/>
        <v>0</v>
      </c>
      <c r="J174" s="300">
        <f t="shared" si="33"/>
        <v>0</v>
      </c>
      <c r="K174" s="300">
        <f t="shared" si="33"/>
        <v>0</v>
      </c>
    </row>
    <row r="175" spans="1:11" ht="38.25" hidden="1" customHeight="1">
      <c r="A175" s="144"/>
      <c r="B175" s="97" t="s">
        <v>111</v>
      </c>
      <c r="C175" s="98" t="s">
        <v>17</v>
      </c>
      <c r="D175" s="98" t="s">
        <v>39</v>
      </c>
      <c r="E175" s="98" t="s">
        <v>282</v>
      </c>
      <c r="F175" s="98" t="s">
        <v>59</v>
      </c>
      <c r="G175" s="299">
        <f t="shared" si="19"/>
        <v>0</v>
      </c>
      <c r="H175" s="300">
        <f>'приложение 8.3.'!I242</f>
        <v>0</v>
      </c>
      <c r="I175" s="300">
        <f>'приложение 8.3.'!J242</f>
        <v>0</v>
      </c>
      <c r="J175" s="300">
        <f>'приложение 8.3.'!K242</f>
        <v>0</v>
      </c>
      <c r="K175" s="300">
        <f>'приложение 8.3.'!L242</f>
        <v>0</v>
      </c>
    </row>
    <row r="176" spans="1:11" ht="25.5" customHeight="1">
      <c r="A176" s="141"/>
      <c r="B176" s="97" t="s">
        <v>215</v>
      </c>
      <c r="C176" s="98" t="s">
        <v>17</v>
      </c>
      <c r="D176" s="98" t="s">
        <v>39</v>
      </c>
      <c r="E176" s="98" t="s">
        <v>546</v>
      </c>
      <c r="F176" s="98"/>
      <c r="G176" s="299">
        <f t="shared" si="19"/>
        <v>250</v>
      </c>
      <c r="H176" s="300">
        <f>H179+H178</f>
        <v>250</v>
      </c>
      <c r="I176" s="300">
        <f>I179</f>
        <v>0</v>
      </c>
      <c r="J176" s="300">
        <f>J179</f>
        <v>0</v>
      </c>
      <c r="K176" s="300">
        <f>K179</f>
        <v>0</v>
      </c>
    </row>
    <row r="177" spans="1:11" ht="38.25" customHeight="1">
      <c r="A177" s="144"/>
      <c r="B177" s="97" t="s">
        <v>86</v>
      </c>
      <c r="C177" s="98" t="s">
        <v>17</v>
      </c>
      <c r="D177" s="98" t="s">
        <v>39</v>
      </c>
      <c r="E177" s="98" t="s">
        <v>282</v>
      </c>
      <c r="F177" s="98" t="s">
        <v>57</v>
      </c>
      <c r="G177" s="299">
        <f>SUM(H177:K177)</f>
        <v>250</v>
      </c>
      <c r="H177" s="300">
        <f>H178</f>
        <v>250</v>
      </c>
      <c r="I177" s="300">
        <f>I178</f>
        <v>0</v>
      </c>
      <c r="J177" s="300">
        <f>J178</f>
        <v>0</v>
      </c>
      <c r="K177" s="300">
        <f>K178</f>
        <v>0</v>
      </c>
    </row>
    <row r="178" spans="1:11" ht="38.25" customHeight="1">
      <c r="A178" s="144"/>
      <c r="B178" s="97" t="s">
        <v>111</v>
      </c>
      <c r="C178" s="98" t="s">
        <v>17</v>
      </c>
      <c r="D178" s="98" t="s">
        <v>39</v>
      </c>
      <c r="E178" s="98" t="s">
        <v>282</v>
      </c>
      <c r="F178" s="98" t="s">
        <v>59</v>
      </c>
      <c r="G178" s="299">
        <f>SUM(H178:K178)</f>
        <v>250</v>
      </c>
      <c r="H178" s="300">
        <f>'приложение 8.3.'!I245</f>
        <v>250</v>
      </c>
      <c r="I178" s="300">
        <f>'приложение 8.3.'!J245</f>
        <v>0</v>
      </c>
      <c r="J178" s="300">
        <f>'приложение 8.3.'!K245</f>
        <v>0</v>
      </c>
      <c r="K178" s="300">
        <f>'приложение 8.3.'!L245</f>
        <v>0</v>
      </c>
    </row>
    <row r="179" spans="1:11" ht="51" hidden="1" customHeight="1">
      <c r="A179" s="200"/>
      <c r="B179" s="201" t="s">
        <v>222</v>
      </c>
      <c r="C179" s="98" t="s">
        <v>17</v>
      </c>
      <c r="D179" s="98" t="s">
        <v>39</v>
      </c>
      <c r="E179" s="98" t="s">
        <v>546</v>
      </c>
      <c r="F179" s="142" t="s">
        <v>49</v>
      </c>
      <c r="G179" s="299">
        <f t="shared" si="19"/>
        <v>0</v>
      </c>
      <c r="H179" s="303">
        <f>H180</f>
        <v>0</v>
      </c>
      <c r="I179" s="303">
        <f>I180</f>
        <v>0</v>
      </c>
      <c r="J179" s="303">
        <f>J180</f>
        <v>0</v>
      </c>
      <c r="K179" s="303">
        <f>K180</f>
        <v>0</v>
      </c>
    </row>
    <row r="180" spans="1:11" ht="12.75" hidden="1" customHeight="1">
      <c r="A180" s="200"/>
      <c r="B180" s="201" t="s">
        <v>51</v>
      </c>
      <c r="C180" s="98" t="s">
        <v>17</v>
      </c>
      <c r="D180" s="98" t="s">
        <v>39</v>
      </c>
      <c r="E180" s="98" t="s">
        <v>546</v>
      </c>
      <c r="F180" s="142" t="s">
        <v>50</v>
      </c>
      <c r="G180" s="299">
        <f t="shared" si="19"/>
        <v>0</v>
      </c>
      <c r="H180" s="303">
        <f>'приложение 8.3.'!I249+'приложение 8.3.'!I1128</f>
        <v>0</v>
      </c>
      <c r="I180" s="303">
        <f>'приложение 8.3.'!J249+'приложение 8.3.'!J1128</f>
        <v>0</v>
      </c>
      <c r="J180" s="303">
        <f>'приложение 8.3.'!K249+'приложение 8.3.'!K1128</f>
        <v>0</v>
      </c>
      <c r="K180" s="303">
        <f>'приложение 8.3.'!L249+'приложение 8.3.'!L1128</f>
        <v>0</v>
      </c>
    </row>
    <row r="181" spans="1:11" ht="51" hidden="1" customHeight="1">
      <c r="A181" s="202"/>
      <c r="B181" s="201" t="s">
        <v>283</v>
      </c>
      <c r="C181" s="98" t="s">
        <v>17</v>
      </c>
      <c r="D181" s="98" t="s">
        <v>39</v>
      </c>
      <c r="E181" s="98" t="s">
        <v>284</v>
      </c>
      <c r="F181" s="142"/>
      <c r="G181" s="299">
        <f t="shared" si="19"/>
        <v>0</v>
      </c>
      <c r="H181" s="312">
        <f>H182</f>
        <v>0</v>
      </c>
      <c r="I181" s="312">
        <f t="shared" ref="I181:K182" si="34">I182</f>
        <v>0</v>
      </c>
      <c r="J181" s="312">
        <f t="shared" si="34"/>
        <v>0</v>
      </c>
      <c r="K181" s="312">
        <f t="shared" si="34"/>
        <v>0</v>
      </c>
    </row>
    <row r="182" spans="1:11" ht="25.5" hidden="1" customHeight="1">
      <c r="A182" s="202"/>
      <c r="B182" s="97" t="s">
        <v>215</v>
      </c>
      <c r="C182" s="98" t="s">
        <v>17</v>
      </c>
      <c r="D182" s="98" t="s">
        <v>39</v>
      </c>
      <c r="E182" s="98" t="s">
        <v>545</v>
      </c>
      <c r="F182" s="142"/>
      <c r="G182" s="299">
        <f t="shared" si="19"/>
        <v>0</v>
      </c>
      <c r="H182" s="312">
        <f>H183</f>
        <v>0</v>
      </c>
      <c r="I182" s="312">
        <f t="shared" si="34"/>
        <v>0</v>
      </c>
      <c r="J182" s="312">
        <f t="shared" si="34"/>
        <v>0</v>
      </c>
      <c r="K182" s="312">
        <f t="shared" si="34"/>
        <v>0</v>
      </c>
    </row>
    <row r="183" spans="1:11" ht="51" hidden="1" customHeight="1">
      <c r="A183" s="200"/>
      <c r="B183" s="201" t="s">
        <v>222</v>
      </c>
      <c r="C183" s="98" t="s">
        <v>17</v>
      </c>
      <c r="D183" s="98" t="s">
        <v>39</v>
      </c>
      <c r="E183" s="98" t="s">
        <v>545</v>
      </c>
      <c r="F183" s="142" t="s">
        <v>49</v>
      </c>
      <c r="G183" s="299">
        <f t="shared" si="19"/>
        <v>0</v>
      </c>
      <c r="H183" s="303">
        <f>H184+H185</f>
        <v>0</v>
      </c>
      <c r="I183" s="303">
        <f>I184+I185</f>
        <v>0</v>
      </c>
      <c r="J183" s="303">
        <f>J184+J185</f>
        <v>0</v>
      </c>
      <c r="K183" s="303">
        <f>K184+K185</f>
        <v>0</v>
      </c>
    </row>
    <row r="184" spans="1:11" ht="12.75" hidden="1" customHeight="1">
      <c r="A184" s="200"/>
      <c r="B184" s="201" t="s">
        <v>51</v>
      </c>
      <c r="C184" s="98" t="s">
        <v>17</v>
      </c>
      <c r="D184" s="98" t="s">
        <v>39</v>
      </c>
      <c r="E184" s="98" t="s">
        <v>545</v>
      </c>
      <c r="F184" s="142" t="s">
        <v>50</v>
      </c>
      <c r="G184" s="299">
        <f t="shared" si="19"/>
        <v>0</v>
      </c>
      <c r="H184" s="303">
        <f>'приложение 8.3.'!I254+'приложение 8.3.'!I1133</f>
        <v>0</v>
      </c>
      <c r="I184" s="303">
        <f>'приложение 8.3.'!J254+'приложение 8.3.'!J1133</f>
        <v>0</v>
      </c>
      <c r="J184" s="303">
        <f>'приложение 8.3.'!K254+'приложение 8.3.'!K1133</f>
        <v>0</v>
      </c>
      <c r="K184" s="303">
        <f>'приложение 8.3.'!L254+'приложение 8.3.'!L1133</f>
        <v>0</v>
      </c>
    </row>
    <row r="185" spans="1:11" ht="12.75" hidden="1" customHeight="1">
      <c r="A185" s="202"/>
      <c r="B185" s="201" t="s">
        <v>66</v>
      </c>
      <c r="C185" s="98" t="s">
        <v>17</v>
      </c>
      <c r="D185" s="98" t="s">
        <v>39</v>
      </c>
      <c r="E185" s="98" t="s">
        <v>545</v>
      </c>
      <c r="F185" s="142" t="s">
        <v>64</v>
      </c>
      <c r="G185" s="299">
        <f t="shared" si="19"/>
        <v>0</v>
      </c>
      <c r="H185" s="312">
        <f>'приложение 8.3.'!I256</f>
        <v>0</v>
      </c>
      <c r="I185" s="312">
        <f>'приложение 8.3.'!J256</f>
        <v>0</v>
      </c>
      <c r="J185" s="312">
        <f>'приложение 8.3.'!K256</f>
        <v>0</v>
      </c>
      <c r="K185" s="312">
        <f>'приложение 8.3.'!L256</f>
        <v>0</v>
      </c>
    </row>
    <row r="186" spans="1:11" ht="25.5" customHeight="1">
      <c r="A186" s="202"/>
      <c r="B186" s="201" t="s">
        <v>285</v>
      </c>
      <c r="C186" s="98" t="s">
        <v>17</v>
      </c>
      <c r="D186" s="98" t="s">
        <v>39</v>
      </c>
      <c r="E186" s="98" t="s">
        <v>286</v>
      </c>
      <c r="F186" s="142"/>
      <c r="G186" s="299">
        <f t="shared" si="19"/>
        <v>2450</v>
      </c>
      <c r="H186" s="312">
        <f>H187</f>
        <v>2450</v>
      </c>
      <c r="I186" s="312">
        <f t="shared" ref="I186:K186" si="35">I187</f>
        <v>0</v>
      </c>
      <c r="J186" s="312">
        <f t="shared" si="35"/>
        <v>0</v>
      </c>
      <c r="K186" s="312">
        <f t="shared" si="35"/>
        <v>0</v>
      </c>
    </row>
    <row r="187" spans="1:11" ht="25.5" customHeight="1">
      <c r="A187" s="202"/>
      <c r="B187" s="97" t="s">
        <v>215</v>
      </c>
      <c r="C187" s="98" t="s">
        <v>17</v>
      </c>
      <c r="D187" s="98" t="s">
        <v>39</v>
      </c>
      <c r="E187" s="98" t="s">
        <v>544</v>
      </c>
      <c r="F187" s="142"/>
      <c r="G187" s="299">
        <f t="shared" si="19"/>
        <v>2450</v>
      </c>
      <c r="H187" s="312">
        <f>H188+H190</f>
        <v>2450</v>
      </c>
      <c r="I187" s="312">
        <f>I190</f>
        <v>0</v>
      </c>
      <c r="J187" s="312">
        <f>J190</f>
        <v>0</v>
      </c>
      <c r="K187" s="312">
        <f>K190</f>
        <v>0</v>
      </c>
    </row>
    <row r="188" spans="1:11" s="139" customFormat="1" ht="38.25" customHeight="1">
      <c r="A188" s="137"/>
      <c r="B188" s="105" t="s">
        <v>86</v>
      </c>
      <c r="C188" s="106" t="s">
        <v>17</v>
      </c>
      <c r="D188" s="106" t="s">
        <v>39</v>
      </c>
      <c r="E188" s="98" t="s">
        <v>544</v>
      </c>
      <c r="F188" s="106" t="s">
        <v>57</v>
      </c>
      <c r="G188" s="156">
        <f t="shared" ref="G188:G189" si="36">SUM(H188:K188)</f>
        <v>2450</v>
      </c>
      <c r="H188" s="157">
        <f>H189</f>
        <v>2450</v>
      </c>
      <c r="I188" s="157">
        <f>I189</f>
        <v>0</v>
      </c>
      <c r="J188" s="157">
        <f>J189</f>
        <v>0</v>
      </c>
      <c r="K188" s="157">
        <f>K189</f>
        <v>0</v>
      </c>
    </row>
    <row r="189" spans="1:11" s="139" customFormat="1" ht="38.25" customHeight="1">
      <c r="A189" s="137"/>
      <c r="B189" s="105" t="s">
        <v>111</v>
      </c>
      <c r="C189" s="106" t="s">
        <v>17</v>
      </c>
      <c r="D189" s="106" t="s">
        <v>39</v>
      </c>
      <c r="E189" s="98" t="s">
        <v>544</v>
      </c>
      <c r="F189" s="106" t="s">
        <v>59</v>
      </c>
      <c r="G189" s="156">
        <f t="shared" si="36"/>
        <v>2450</v>
      </c>
      <c r="H189" s="157">
        <f>'приложение 8.3.'!I261</f>
        <v>2450</v>
      </c>
      <c r="I189" s="157">
        <f>'приложение 8.3.'!J261</f>
        <v>0</v>
      </c>
      <c r="J189" s="157">
        <f>'приложение 8.3.'!K261</f>
        <v>0</v>
      </c>
      <c r="K189" s="157">
        <f>'приложение 8.3.'!L261</f>
        <v>0</v>
      </c>
    </row>
    <row r="190" spans="1:11" ht="51" hidden="1" customHeight="1">
      <c r="A190" s="200"/>
      <c r="B190" s="201" t="s">
        <v>222</v>
      </c>
      <c r="C190" s="98" t="s">
        <v>17</v>
      </c>
      <c r="D190" s="98" t="s">
        <v>39</v>
      </c>
      <c r="E190" s="98" t="s">
        <v>544</v>
      </c>
      <c r="F190" s="142" t="s">
        <v>49</v>
      </c>
      <c r="G190" s="299">
        <f t="shared" si="19"/>
        <v>0</v>
      </c>
      <c r="H190" s="303">
        <f>H191+H192</f>
        <v>0</v>
      </c>
      <c r="I190" s="303">
        <f>I191+I192</f>
        <v>0</v>
      </c>
      <c r="J190" s="303">
        <f>J191+J192</f>
        <v>0</v>
      </c>
      <c r="K190" s="303">
        <f>K191+K192</f>
        <v>0</v>
      </c>
    </row>
    <row r="191" spans="1:11" ht="12.75" hidden="1" customHeight="1">
      <c r="A191" s="200"/>
      <c r="B191" s="201" t="s">
        <v>51</v>
      </c>
      <c r="C191" s="98" t="s">
        <v>17</v>
      </c>
      <c r="D191" s="98" t="s">
        <v>39</v>
      </c>
      <c r="E191" s="98" t="s">
        <v>544</v>
      </c>
      <c r="F191" s="142" t="s">
        <v>50</v>
      </c>
      <c r="G191" s="299">
        <f t="shared" si="19"/>
        <v>0</v>
      </c>
      <c r="H191" s="303">
        <f>'приложение 8.3.'!I264+'приложение 8.3.'!I1138</f>
        <v>0</v>
      </c>
      <c r="I191" s="303">
        <f>'приложение 8.3.'!J264+'приложение 8.3.'!J1138</f>
        <v>0</v>
      </c>
      <c r="J191" s="303">
        <f>'приложение 8.3.'!K264+'приложение 8.3.'!K1138</f>
        <v>0</v>
      </c>
      <c r="K191" s="303">
        <f>'приложение 8.3.'!L264+'приложение 8.3.'!L1138</f>
        <v>0</v>
      </c>
    </row>
    <row r="192" spans="1:11" ht="12.75" hidden="1" customHeight="1">
      <c r="A192" s="202"/>
      <c r="B192" s="201" t="s">
        <v>66</v>
      </c>
      <c r="C192" s="98" t="s">
        <v>17</v>
      </c>
      <c r="D192" s="98" t="s">
        <v>39</v>
      </c>
      <c r="E192" s="98" t="s">
        <v>544</v>
      </c>
      <c r="F192" s="142" t="s">
        <v>64</v>
      </c>
      <c r="G192" s="299">
        <f t="shared" si="19"/>
        <v>0</v>
      </c>
      <c r="H192" s="312">
        <f>'приложение 8.3.'!I266</f>
        <v>0</v>
      </c>
      <c r="I192" s="312">
        <f>'приложение 8.3.'!J266</f>
        <v>0</v>
      </c>
      <c r="J192" s="312">
        <f>'приложение 8.3.'!K266</f>
        <v>0</v>
      </c>
      <c r="K192" s="312">
        <f>'приложение 8.3.'!L266</f>
        <v>0</v>
      </c>
    </row>
    <row r="193" spans="1:11" ht="76.5" customHeight="1">
      <c r="A193" s="202"/>
      <c r="B193" s="201" t="s">
        <v>93</v>
      </c>
      <c r="C193" s="98" t="s">
        <v>17</v>
      </c>
      <c r="D193" s="98" t="s">
        <v>39</v>
      </c>
      <c r="E193" s="98" t="s">
        <v>275</v>
      </c>
      <c r="F193" s="142"/>
      <c r="G193" s="299">
        <f t="shared" si="19"/>
        <v>-748.4</v>
      </c>
      <c r="H193" s="312">
        <f>H198+H194</f>
        <v>-748.4</v>
      </c>
      <c r="I193" s="312">
        <f>I198</f>
        <v>0</v>
      </c>
      <c r="J193" s="312">
        <f>J198</f>
        <v>0</v>
      </c>
      <c r="K193" s="312">
        <f>K198</f>
        <v>0</v>
      </c>
    </row>
    <row r="194" spans="1:11" ht="63.75" customHeight="1">
      <c r="A194" s="202"/>
      <c r="B194" s="201" t="s">
        <v>535</v>
      </c>
      <c r="C194" s="98" t="s">
        <v>17</v>
      </c>
      <c r="D194" s="98" t="s">
        <v>39</v>
      </c>
      <c r="E194" s="98" t="s">
        <v>277</v>
      </c>
      <c r="F194" s="142"/>
      <c r="G194" s="299">
        <f t="shared" ref="G194:G201" si="37">SUM(H194:K194)</f>
        <v>-748.4</v>
      </c>
      <c r="H194" s="312">
        <f>H195</f>
        <v>-748.4</v>
      </c>
      <c r="I194" s="312">
        <f t="shared" ref="I194:K196" si="38">I195</f>
        <v>0</v>
      </c>
      <c r="J194" s="312">
        <f t="shared" si="38"/>
        <v>0</v>
      </c>
      <c r="K194" s="312">
        <f t="shared" si="38"/>
        <v>0</v>
      </c>
    </row>
    <row r="195" spans="1:11" ht="25.5" customHeight="1">
      <c r="A195" s="202"/>
      <c r="B195" s="97" t="s">
        <v>215</v>
      </c>
      <c r="C195" s="98" t="s">
        <v>17</v>
      </c>
      <c r="D195" s="98" t="s">
        <v>39</v>
      </c>
      <c r="E195" s="98" t="s">
        <v>552</v>
      </c>
      <c r="F195" s="142"/>
      <c r="G195" s="299">
        <f t="shared" si="37"/>
        <v>-748.4</v>
      </c>
      <c r="H195" s="312">
        <f>H196</f>
        <v>-748.4</v>
      </c>
      <c r="I195" s="312">
        <f t="shared" si="38"/>
        <v>0</v>
      </c>
      <c r="J195" s="312">
        <f t="shared" si="38"/>
        <v>0</v>
      </c>
      <c r="K195" s="312">
        <f t="shared" si="38"/>
        <v>0</v>
      </c>
    </row>
    <row r="196" spans="1:11" ht="38.25" customHeight="1">
      <c r="A196" s="144"/>
      <c r="B196" s="97" t="s">
        <v>86</v>
      </c>
      <c r="C196" s="98" t="s">
        <v>17</v>
      </c>
      <c r="D196" s="98" t="s">
        <v>39</v>
      </c>
      <c r="E196" s="98" t="s">
        <v>552</v>
      </c>
      <c r="F196" s="98" t="s">
        <v>57</v>
      </c>
      <c r="G196" s="299">
        <f t="shared" si="37"/>
        <v>-748.4</v>
      </c>
      <c r="H196" s="300">
        <f>H197</f>
        <v>-748.4</v>
      </c>
      <c r="I196" s="300">
        <f t="shared" si="38"/>
        <v>0</v>
      </c>
      <c r="J196" s="300">
        <f t="shared" si="38"/>
        <v>0</v>
      </c>
      <c r="K196" s="300">
        <f t="shared" si="38"/>
        <v>0</v>
      </c>
    </row>
    <row r="197" spans="1:11" ht="38.25" customHeight="1">
      <c r="A197" s="144"/>
      <c r="B197" s="97" t="s">
        <v>111</v>
      </c>
      <c r="C197" s="98" t="s">
        <v>17</v>
      </c>
      <c r="D197" s="98" t="s">
        <v>39</v>
      </c>
      <c r="E197" s="98" t="s">
        <v>552</v>
      </c>
      <c r="F197" s="98" t="s">
        <v>59</v>
      </c>
      <c r="G197" s="299">
        <f t="shared" si="37"/>
        <v>-748.4</v>
      </c>
      <c r="H197" s="300">
        <f>'приложение 8.3.'!I273</f>
        <v>-748.4</v>
      </c>
      <c r="I197" s="300">
        <f>'приложение 8.3.'!J273</f>
        <v>0</v>
      </c>
      <c r="J197" s="300">
        <f>'приложение 8.3.'!K273</f>
        <v>0</v>
      </c>
      <c r="K197" s="300">
        <f>'приложение 8.3.'!L273</f>
        <v>0</v>
      </c>
    </row>
    <row r="198" spans="1:11" ht="38.25" hidden="1" customHeight="1">
      <c r="A198" s="202"/>
      <c r="B198" s="201" t="s">
        <v>330</v>
      </c>
      <c r="C198" s="98" t="s">
        <v>17</v>
      </c>
      <c r="D198" s="98" t="s">
        <v>39</v>
      </c>
      <c r="E198" s="98" t="s">
        <v>331</v>
      </c>
      <c r="F198" s="142"/>
      <c r="G198" s="299">
        <f t="shared" si="37"/>
        <v>0</v>
      </c>
      <c r="H198" s="312">
        <f>H199</f>
        <v>0</v>
      </c>
      <c r="I198" s="312">
        <f t="shared" ref="I198:K200" si="39">I199</f>
        <v>0</v>
      </c>
      <c r="J198" s="312">
        <f t="shared" si="39"/>
        <v>0</v>
      </c>
      <c r="K198" s="312">
        <f t="shared" si="39"/>
        <v>0</v>
      </c>
    </row>
    <row r="199" spans="1:11" ht="25.5" hidden="1" customHeight="1">
      <c r="A199" s="202"/>
      <c r="B199" s="97" t="s">
        <v>215</v>
      </c>
      <c r="C199" s="98" t="s">
        <v>17</v>
      </c>
      <c r="D199" s="98" t="s">
        <v>39</v>
      </c>
      <c r="E199" s="98" t="s">
        <v>556</v>
      </c>
      <c r="F199" s="142"/>
      <c r="G199" s="299">
        <f t="shared" si="37"/>
        <v>0</v>
      </c>
      <c r="H199" s="312">
        <f>H200</f>
        <v>0</v>
      </c>
      <c r="I199" s="312">
        <f t="shared" si="39"/>
        <v>0</v>
      </c>
      <c r="J199" s="312">
        <f t="shared" si="39"/>
        <v>0</v>
      </c>
      <c r="K199" s="312">
        <f t="shared" si="39"/>
        <v>0</v>
      </c>
    </row>
    <row r="200" spans="1:11" ht="38.25" hidden="1" customHeight="1">
      <c r="A200" s="144"/>
      <c r="B200" s="97" t="s">
        <v>86</v>
      </c>
      <c r="C200" s="98" t="s">
        <v>17</v>
      </c>
      <c r="D200" s="98" t="s">
        <v>39</v>
      </c>
      <c r="E200" s="98" t="s">
        <v>556</v>
      </c>
      <c r="F200" s="98" t="s">
        <v>57</v>
      </c>
      <c r="G200" s="299">
        <f t="shared" si="37"/>
        <v>0</v>
      </c>
      <c r="H200" s="300">
        <f>H201</f>
        <v>0</v>
      </c>
      <c r="I200" s="300">
        <f t="shared" si="39"/>
        <v>0</v>
      </c>
      <c r="J200" s="300">
        <f t="shared" si="39"/>
        <v>0</v>
      </c>
      <c r="K200" s="300">
        <f t="shared" si="39"/>
        <v>0</v>
      </c>
    </row>
    <row r="201" spans="1:11" ht="38.25" hidden="1" customHeight="1">
      <c r="A201" s="144"/>
      <c r="B201" s="97" t="s">
        <v>111</v>
      </c>
      <c r="C201" s="98" t="s">
        <v>17</v>
      </c>
      <c r="D201" s="98" t="s">
        <v>39</v>
      </c>
      <c r="E201" s="98" t="s">
        <v>556</v>
      </c>
      <c r="F201" s="98" t="s">
        <v>59</v>
      </c>
      <c r="G201" s="299">
        <f t="shared" si="37"/>
        <v>0</v>
      </c>
      <c r="H201" s="300">
        <f>'приложение 8.3.'!I277</f>
        <v>0</v>
      </c>
      <c r="I201" s="300">
        <f>'приложение 8.3.'!J277</f>
        <v>0</v>
      </c>
      <c r="J201" s="300">
        <f>'приложение 8.3.'!K277</f>
        <v>0</v>
      </c>
      <c r="K201" s="300">
        <f>'приложение 8.3.'!L277</f>
        <v>0</v>
      </c>
    </row>
    <row r="202" spans="1:11" ht="12.75" customHeight="1">
      <c r="A202" s="183"/>
      <c r="B202" s="180" t="s">
        <v>40</v>
      </c>
      <c r="C202" s="100" t="s">
        <v>18</v>
      </c>
      <c r="D202" s="100" t="s">
        <v>15</v>
      </c>
      <c r="E202" s="100"/>
      <c r="F202" s="100"/>
      <c r="G202" s="299">
        <f>H202+I202+J202+K202</f>
        <v>2105</v>
      </c>
      <c r="H202" s="299">
        <f>H203+H219+H235+H241+H287+H295</f>
        <v>-3006.2999999999997</v>
      </c>
      <c r="I202" s="299">
        <f>I203+I219+I235+I241+I287+I295</f>
        <v>3786</v>
      </c>
      <c r="J202" s="299">
        <f>J203+J219+J235+J241+J287+J295</f>
        <v>590.79999999999995</v>
      </c>
      <c r="K202" s="299">
        <f>K203+K219+K235+K241+K287+K295</f>
        <v>734.5</v>
      </c>
    </row>
    <row r="203" spans="1:11" ht="12.75" customHeight="1">
      <c r="A203" s="183"/>
      <c r="B203" s="180" t="s">
        <v>47</v>
      </c>
      <c r="C203" s="100" t="s">
        <v>18</v>
      </c>
      <c r="D203" s="100" t="s">
        <v>14</v>
      </c>
      <c r="E203" s="100"/>
      <c r="F203" s="100"/>
      <c r="G203" s="299">
        <f>SUM(H203:K203)</f>
        <v>734.5</v>
      </c>
      <c r="H203" s="299">
        <f>H204</f>
        <v>0</v>
      </c>
      <c r="I203" s="299">
        <f t="shared" ref="I203:K204" si="40">I204</f>
        <v>0</v>
      </c>
      <c r="J203" s="299">
        <f t="shared" si="40"/>
        <v>0</v>
      </c>
      <c r="K203" s="299">
        <f t="shared" si="40"/>
        <v>734.5</v>
      </c>
    </row>
    <row r="204" spans="1:11" ht="51" customHeight="1">
      <c r="A204" s="183"/>
      <c r="B204" s="97" t="s">
        <v>98</v>
      </c>
      <c r="C204" s="98" t="s">
        <v>18</v>
      </c>
      <c r="D204" s="98" t="s">
        <v>14</v>
      </c>
      <c r="E204" s="98" t="s">
        <v>248</v>
      </c>
      <c r="F204" s="100"/>
      <c r="G204" s="302">
        <f t="shared" ref="G204:G209" si="41">SUM(H204:K204)</f>
        <v>734.5</v>
      </c>
      <c r="H204" s="300">
        <f>H205</f>
        <v>0</v>
      </c>
      <c r="I204" s="300">
        <f t="shared" si="40"/>
        <v>0</v>
      </c>
      <c r="J204" s="300">
        <f t="shared" si="40"/>
        <v>0</v>
      </c>
      <c r="K204" s="300">
        <f t="shared" si="40"/>
        <v>734.5</v>
      </c>
    </row>
    <row r="205" spans="1:11" ht="38.25" customHeight="1">
      <c r="A205" s="183"/>
      <c r="B205" s="97" t="s">
        <v>249</v>
      </c>
      <c r="C205" s="98" t="s">
        <v>18</v>
      </c>
      <c r="D205" s="98" t="s">
        <v>14</v>
      </c>
      <c r="E205" s="98" t="s">
        <v>250</v>
      </c>
      <c r="F205" s="100"/>
      <c r="G205" s="302">
        <f t="shared" si="41"/>
        <v>734.5</v>
      </c>
      <c r="H205" s="300">
        <f>H206+H213+H216</f>
        <v>0</v>
      </c>
      <c r="I205" s="300">
        <f>I206+I213+I216</f>
        <v>0</v>
      </c>
      <c r="J205" s="300">
        <f>J206+J213+J216</f>
        <v>0</v>
      </c>
      <c r="K205" s="300">
        <f>K206+K213+K216</f>
        <v>734.5</v>
      </c>
    </row>
    <row r="206" spans="1:11" ht="114.75" customHeight="1">
      <c r="A206" s="183"/>
      <c r="B206" s="97" t="s">
        <v>471</v>
      </c>
      <c r="C206" s="98" t="s">
        <v>18</v>
      </c>
      <c r="D206" s="98" t="s">
        <v>14</v>
      </c>
      <c r="E206" s="98" t="s">
        <v>251</v>
      </c>
      <c r="F206" s="100"/>
      <c r="G206" s="302">
        <f t="shared" si="41"/>
        <v>734.5</v>
      </c>
      <c r="H206" s="300">
        <f>H207+H211</f>
        <v>0</v>
      </c>
      <c r="I206" s="300">
        <f>I207+I211</f>
        <v>0</v>
      </c>
      <c r="J206" s="300">
        <f>J207+J211</f>
        <v>0</v>
      </c>
      <c r="K206" s="300">
        <f>K207+K211+K209</f>
        <v>734.5</v>
      </c>
    </row>
    <row r="207" spans="1:11" ht="89.25" customHeight="1">
      <c r="A207" s="203"/>
      <c r="B207" s="97" t="s">
        <v>55</v>
      </c>
      <c r="C207" s="98" t="s">
        <v>18</v>
      </c>
      <c r="D207" s="98" t="s">
        <v>14</v>
      </c>
      <c r="E207" s="98" t="s">
        <v>251</v>
      </c>
      <c r="F207" s="98" t="s">
        <v>56</v>
      </c>
      <c r="G207" s="302">
        <f t="shared" si="41"/>
        <v>661.8</v>
      </c>
      <c r="H207" s="300">
        <f>H208</f>
        <v>0</v>
      </c>
      <c r="I207" s="300">
        <f>I208</f>
        <v>0</v>
      </c>
      <c r="J207" s="300">
        <v>0</v>
      </c>
      <c r="K207" s="300">
        <f>K208</f>
        <v>661.8</v>
      </c>
    </row>
    <row r="208" spans="1:11" ht="25.5" customHeight="1">
      <c r="A208" s="203"/>
      <c r="B208" s="97" t="s">
        <v>67</v>
      </c>
      <c r="C208" s="98" t="s">
        <v>18</v>
      </c>
      <c r="D208" s="98" t="s">
        <v>14</v>
      </c>
      <c r="E208" s="98" t="s">
        <v>251</v>
      </c>
      <c r="F208" s="98" t="s">
        <v>68</v>
      </c>
      <c r="G208" s="302">
        <f t="shared" si="41"/>
        <v>661.8</v>
      </c>
      <c r="H208" s="300">
        <f>'приложение 8.3.'!I285</f>
        <v>0</v>
      </c>
      <c r="I208" s="300">
        <f>'приложение 8.3.'!J285</f>
        <v>0</v>
      </c>
      <c r="J208" s="300">
        <f>'приложение 8.3.'!K285</f>
        <v>0</v>
      </c>
      <c r="K208" s="300">
        <f>'приложение 8.3.'!L285</f>
        <v>661.8</v>
      </c>
    </row>
    <row r="209" spans="1:11" ht="38.25" customHeight="1">
      <c r="A209" s="203"/>
      <c r="B209" s="97" t="s">
        <v>86</v>
      </c>
      <c r="C209" s="98" t="s">
        <v>18</v>
      </c>
      <c r="D209" s="98" t="s">
        <v>14</v>
      </c>
      <c r="E209" s="98" t="s">
        <v>251</v>
      </c>
      <c r="F209" s="142" t="s">
        <v>57</v>
      </c>
      <c r="G209" s="302">
        <f t="shared" si="41"/>
        <v>-50</v>
      </c>
      <c r="H209" s="303">
        <f>H210</f>
        <v>0</v>
      </c>
      <c r="I209" s="303">
        <f>I210</f>
        <v>0</v>
      </c>
      <c r="J209" s="303">
        <f>J210</f>
        <v>0</v>
      </c>
      <c r="K209" s="303">
        <f>K210</f>
        <v>-50</v>
      </c>
    </row>
    <row r="210" spans="1:11" ht="38.25" customHeight="1">
      <c r="A210" s="203"/>
      <c r="B210" s="97" t="s">
        <v>111</v>
      </c>
      <c r="C210" s="98" t="s">
        <v>18</v>
      </c>
      <c r="D210" s="98" t="s">
        <v>14</v>
      </c>
      <c r="E210" s="98" t="s">
        <v>251</v>
      </c>
      <c r="F210" s="142" t="s">
        <v>59</v>
      </c>
      <c r="G210" s="302">
        <f>SUM(H210:K210)</f>
        <v>-50</v>
      </c>
      <c r="H210" s="303">
        <f>'приложение 8.3.'!I289</f>
        <v>0</v>
      </c>
      <c r="I210" s="303">
        <f>'приложение 8.3.'!J289</f>
        <v>0</v>
      </c>
      <c r="J210" s="303">
        <f>'приложение 8.3.'!K289</f>
        <v>0</v>
      </c>
      <c r="K210" s="303">
        <f>'приложение 8.3.'!L289</f>
        <v>-50</v>
      </c>
    </row>
    <row r="211" spans="1:11" ht="51" customHeight="1">
      <c r="A211" s="203"/>
      <c r="B211" s="97" t="s">
        <v>245</v>
      </c>
      <c r="C211" s="98" t="s">
        <v>18</v>
      </c>
      <c r="D211" s="98" t="s">
        <v>14</v>
      </c>
      <c r="E211" s="98" t="s">
        <v>251</v>
      </c>
      <c r="F211" s="98" t="s">
        <v>49</v>
      </c>
      <c r="G211" s="299">
        <f t="shared" ref="G211:G218" si="42">H211+I211+J211+K211</f>
        <v>122.7</v>
      </c>
      <c r="H211" s="300">
        <f>H212</f>
        <v>0</v>
      </c>
      <c r="I211" s="300">
        <f>I212</f>
        <v>0</v>
      </c>
      <c r="J211" s="300">
        <f>J212</f>
        <v>0</v>
      </c>
      <c r="K211" s="300">
        <f>K212</f>
        <v>122.7</v>
      </c>
    </row>
    <row r="212" spans="1:11" ht="12.75" customHeight="1">
      <c r="A212" s="203"/>
      <c r="B212" s="97" t="s">
        <v>51</v>
      </c>
      <c r="C212" s="98" t="s">
        <v>18</v>
      </c>
      <c r="D212" s="98" t="s">
        <v>14</v>
      </c>
      <c r="E212" s="98" t="s">
        <v>251</v>
      </c>
      <c r="F212" s="98" t="s">
        <v>50</v>
      </c>
      <c r="G212" s="299">
        <f t="shared" si="42"/>
        <v>122.7</v>
      </c>
      <c r="H212" s="300">
        <f>'приложение 8.3.'!I292+'приложение 8.3.'!I1146</f>
        <v>0</v>
      </c>
      <c r="I212" s="300">
        <f>'приложение 8.3.'!J292+'приложение 8.3.'!J1146</f>
        <v>0</v>
      </c>
      <c r="J212" s="300">
        <f>'приложение 8.3.'!K292+'приложение 8.3.'!K1146</f>
        <v>0</v>
      </c>
      <c r="K212" s="300">
        <f>'приложение 8.3.'!L292+'приложение 8.3.'!L1146</f>
        <v>122.7</v>
      </c>
    </row>
    <row r="213" spans="1:11" ht="113.25" customHeight="1">
      <c r="A213" s="204"/>
      <c r="B213" s="97" t="s">
        <v>472</v>
      </c>
      <c r="C213" s="98" t="s">
        <v>18</v>
      </c>
      <c r="D213" s="98" t="s">
        <v>14</v>
      </c>
      <c r="E213" s="98" t="s">
        <v>252</v>
      </c>
      <c r="F213" s="100"/>
      <c r="G213" s="299">
        <f t="shared" si="42"/>
        <v>385</v>
      </c>
      <c r="H213" s="300">
        <f>H214</f>
        <v>385</v>
      </c>
      <c r="I213" s="300">
        <f>I214</f>
        <v>0</v>
      </c>
      <c r="J213" s="300">
        <f>J214</f>
        <v>0</v>
      </c>
      <c r="K213" s="300">
        <f>K214</f>
        <v>0</v>
      </c>
    </row>
    <row r="214" spans="1:11" ht="87.75" customHeight="1">
      <c r="A214" s="203"/>
      <c r="B214" s="97" t="s">
        <v>55</v>
      </c>
      <c r="C214" s="98" t="s">
        <v>18</v>
      </c>
      <c r="D214" s="98" t="s">
        <v>14</v>
      </c>
      <c r="E214" s="98" t="s">
        <v>252</v>
      </c>
      <c r="F214" s="98" t="s">
        <v>56</v>
      </c>
      <c r="G214" s="299">
        <f t="shared" si="42"/>
        <v>385</v>
      </c>
      <c r="H214" s="300">
        <f>H215</f>
        <v>385</v>
      </c>
      <c r="I214" s="300">
        <f>I215</f>
        <v>0</v>
      </c>
      <c r="J214" s="300">
        <v>0</v>
      </c>
      <c r="K214" s="300">
        <f>K215</f>
        <v>0</v>
      </c>
    </row>
    <row r="215" spans="1:11" ht="25.5" customHeight="1">
      <c r="A215" s="203"/>
      <c r="B215" s="97" t="s">
        <v>67</v>
      </c>
      <c r="C215" s="98" t="s">
        <v>18</v>
      </c>
      <c r="D215" s="98" t="s">
        <v>14</v>
      </c>
      <c r="E215" s="98" t="s">
        <v>252</v>
      </c>
      <c r="F215" s="98" t="s">
        <v>68</v>
      </c>
      <c r="G215" s="299">
        <f t="shared" si="42"/>
        <v>385</v>
      </c>
      <c r="H215" s="300">
        <f>'приложение 8.3.'!I296</f>
        <v>385</v>
      </c>
      <c r="I215" s="300">
        <f>'приложение 8.3.'!J296</f>
        <v>0</v>
      </c>
      <c r="J215" s="300">
        <f>'приложение 8.3.'!K296</f>
        <v>0</v>
      </c>
      <c r="K215" s="300">
        <f>'приложение 8.3.'!L296</f>
        <v>0</v>
      </c>
    </row>
    <row r="216" spans="1:11" ht="25.5" customHeight="1">
      <c r="A216" s="144"/>
      <c r="B216" s="97" t="s">
        <v>215</v>
      </c>
      <c r="C216" s="98" t="s">
        <v>18</v>
      </c>
      <c r="D216" s="98" t="s">
        <v>14</v>
      </c>
      <c r="E216" s="98" t="s">
        <v>557</v>
      </c>
      <c r="F216" s="98"/>
      <c r="G216" s="299">
        <f t="shared" si="42"/>
        <v>-385</v>
      </c>
      <c r="H216" s="301">
        <f>H217</f>
        <v>-385</v>
      </c>
      <c r="I216" s="301">
        <f>I217</f>
        <v>0</v>
      </c>
      <c r="J216" s="301">
        <f>J217</f>
        <v>0</v>
      </c>
      <c r="K216" s="301">
        <f>K217</f>
        <v>0</v>
      </c>
    </row>
    <row r="217" spans="1:11" ht="89.25" customHeight="1">
      <c r="A217" s="203"/>
      <c r="B217" s="97" t="s">
        <v>55</v>
      </c>
      <c r="C217" s="98" t="s">
        <v>18</v>
      </c>
      <c r="D217" s="98" t="s">
        <v>14</v>
      </c>
      <c r="E217" s="98" t="s">
        <v>557</v>
      </c>
      <c r="F217" s="98" t="s">
        <v>56</v>
      </c>
      <c r="G217" s="299">
        <f t="shared" si="42"/>
        <v>-385</v>
      </c>
      <c r="H217" s="300">
        <f>H218</f>
        <v>-385</v>
      </c>
      <c r="I217" s="300">
        <f>I218</f>
        <v>0</v>
      </c>
      <c r="J217" s="300">
        <v>0</v>
      </c>
      <c r="K217" s="300">
        <f>K218</f>
        <v>0</v>
      </c>
    </row>
    <row r="218" spans="1:11" ht="24" customHeight="1">
      <c r="A218" s="203"/>
      <c r="B218" s="97" t="s">
        <v>67</v>
      </c>
      <c r="C218" s="98" t="s">
        <v>18</v>
      </c>
      <c r="D218" s="98" t="s">
        <v>14</v>
      </c>
      <c r="E218" s="98" t="s">
        <v>557</v>
      </c>
      <c r="F218" s="98" t="s">
        <v>68</v>
      </c>
      <c r="G218" s="299">
        <f t="shared" si="42"/>
        <v>-385</v>
      </c>
      <c r="H218" s="300">
        <f>'приложение 8.3.'!I301</f>
        <v>-385</v>
      </c>
      <c r="I218" s="300">
        <f>'приложение 8.3.'!J301</f>
        <v>0</v>
      </c>
      <c r="J218" s="300">
        <f>'приложение 8.3.'!K301</f>
        <v>0</v>
      </c>
      <c r="K218" s="300">
        <f>'приложение 8.3.'!L301</f>
        <v>0</v>
      </c>
    </row>
    <row r="219" spans="1:11" ht="12.75" customHeight="1">
      <c r="A219" s="196"/>
      <c r="B219" s="197" t="s">
        <v>22</v>
      </c>
      <c r="C219" s="198" t="s">
        <v>18</v>
      </c>
      <c r="D219" s="198" t="s">
        <v>19</v>
      </c>
      <c r="E219" s="198"/>
      <c r="F219" s="198"/>
      <c r="G219" s="302">
        <f>H219+I219+J219+K219</f>
        <v>3786</v>
      </c>
      <c r="H219" s="302">
        <f>H220+H227</f>
        <v>0</v>
      </c>
      <c r="I219" s="302">
        <f>I220+I227</f>
        <v>3786</v>
      </c>
      <c r="J219" s="302">
        <f>J220+J227</f>
        <v>0</v>
      </c>
      <c r="K219" s="302">
        <f>K220+K227</f>
        <v>0</v>
      </c>
    </row>
    <row r="220" spans="1:11" ht="87.75" customHeight="1">
      <c r="A220" s="205"/>
      <c r="B220" s="206" t="s">
        <v>354</v>
      </c>
      <c r="C220" s="142" t="s">
        <v>18</v>
      </c>
      <c r="D220" s="142" t="s">
        <v>19</v>
      </c>
      <c r="E220" s="135" t="s">
        <v>355</v>
      </c>
      <c r="F220" s="142"/>
      <c r="G220" s="302">
        <f>H220+I220+J220+K220</f>
        <v>3786</v>
      </c>
      <c r="H220" s="303">
        <f>H221</f>
        <v>0</v>
      </c>
      <c r="I220" s="303">
        <f t="shared" ref="I220:K225" si="43">I221</f>
        <v>3786</v>
      </c>
      <c r="J220" s="303">
        <f t="shared" si="43"/>
        <v>0</v>
      </c>
      <c r="K220" s="303">
        <f t="shared" si="43"/>
        <v>0</v>
      </c>
    </row>
    <row r="221" spans="1:11" ht="38.25" customHeight="1">
      <c r="A221" s="205"/>
      <c r="B221" s="206" t="s">
        <v>360</v>
      </c>
      <c r="C221" s="142" t="s">
        <v>18</v>
      </c>
      <c r="D221" s="142" t="s">
        <v>19</v>
      </c>
      <c r="E221" s="135" t="s">
        <v>361</v>
      </c>
      <c r="F221" s="142"/>
      <c r="G221" s="302">
        <f>SUM(H221:K221)</f>
        <v>3786</v>
      </c>
      <c r="H221" s="303">
        <f>H222</f>
        <v>0</v>
      </c>
      <c r="I221" s="303">
        <f t="shared" si="43"/>
        <v>3786</v>
      </c>
      <c r="J221" s="303">
        <f t="shared" si="43"/>
        <v>0</v>
      </c>
      <c r="K221" s="303">
        <f t="shared" si="43"/>
        <v>0</v>
      </c>
    </row>
    <row r="222" spans="1:11" ht="140.25" customHeight="1">
      <c r="A222" s="205"/>
      <c r="B222" s="201" t="s">
        <v>511</v>
      </c>
      <c r="C222" s="142" t="s">
        <v>18</v>
      </c>
      <c r="D222" s="142" t="s">
        <v>19</v>
      </c>
      <c r="E222" s="135" t="s">
        <v>521</v>
      </c>
      <c r="F222" s="142"/>
      <c r="G222" s="302">
        <f>H222+I222+J222+K222</f>
        <v>3786</v>
      </c>
      <c r="H222" s="303">
        <f>H223+H225</f>
        <v>0</v>
      </c>
      <c r="I222" s="303">
        <f>I223+I225</f>
        <v>3786</v>
      </c>
      <c r="J222" s="303">
        <f>J223+J225</f>
        <v>0</v>
      </c>
      <c r="K222" s="303">
        <f>K223+K225</f>
        <v>0</v>
      </c>
    </row>
    <row r="223" spans="1:11" s="139" customFormat="1" ht="89.25" hidden="1" customHeight="1">
      <c r="A223" s="137"/>
      <c r="B223" s="105" t="s">
        <v>55</v>
      </c>
      <c r="C223" s="135" t="s">
        <v>18</v>
      </c>
      <c r="D223" s="135" t="s">
        <v>19</v>
      </c>
      <c r="E223" s="135" t="s">
        <v>521</v>
      </c>
      <c r="F223" s="106" t="s">
        <v>56</v>
      </c>
      <c r="G223" s="156">
        <f>SUM(H223:K223)</f>
        <v>0</v>
      </c>
      <c r="H223" s="157">
        <f>H224</f>
        <v>0</v>
      </c>
      <c r="I223" s="157">
        <f>I224</f>
        <v>0</v>
      </c>
      <c r="J223" s="157">
        <f>J224</f>
        <v>0</v>
      </c>
      <c r="K223" s="157">
        <f>K224</f>
        <v>0</v>
      </c>
    </row>
    <row r="224" spans="1:11" s="139" customFormat="1" ht="38.25" hidden="1" customHeight="1">
      <c r="A224" s="137"/>
      <c r="B224" s="105" t="s">
        <v>104</v>
      </c>
      <c r="C224" s="135" t="s">
        <v>18</v>
      </c>
      <c r="D224" s="135" t="s">
        <v>19</v>
      </c>
      <c r="E224" s="135" t="s">
        <v>521</v>
      </c>
      <c r="F224" s="106" t="s">
        <v>105</v>
      </c>
      <c r="G224" s="156">
        <f>SUM(H224:K224)</f>
        <v>0</v>
      </c>
      <c r="H224" s="157">
        <f>'приложение 8.3.'!I310</f>
        <v>0</v>
      </c>
      <c r="I224" s="157">
        <f>'приложение 8.3.'!J310</f>
        <v>0</v>
      </c>
      <c r="J224" s="157">
        <f>'приложение 8.3.'!K310</f>
        <v>0</v>
      </c>
      <c r="K224" s="157">
        <f>'приложение 8.3.'!L310</f>
        <v>0</v>
      </c>
    </row>
    <row r="225" spans="1:11" ht="12.75" customHeight="1">
      <c r="A225" s="200"/>
      <c r="B225" s="201" t="s">
        <v>71</v>
      </c>
      <c r="C225" s="142" t="s">
        <v>18</v>
      </c>
      <c r="D225" s="142" t="s">
        <v>19</v>
      </c>
      <c r="E225" s="135" t="s">
        <v>521</v>
      </c>
      <c r="F225" s="142" t="s">
        <v>72</v>
      </c>
      <c r="G225" s="302">
        <f t="shared" ref="G225:G235" si="44">H225+I225+J225+K225</f>
        <v>3786</v>
      </c>
      <c r="H225" s="303">
        <f>H226</f>
        <v>0</v>
      </c>
      <c r="I225" s="303">
        <f t="shared" si="43"/>
        <v>3786</v>
      </c>
      <c r="J225" s="303">
        <f t="shared" si="43"/>
        <v>0</v>
      </c>
      <c r="K225" s="303">
        <f t="shared" si="43"/>
        <v>0</v>
      </c>
    </row>
    <row r="226" spans="1:11" ht="63.75" customHeight="1">
      <c r="A226" s="200"/>
      <c r="B226" s="201" t="s">
        <v>332</v>
      </c>
      <c r="C226" s="142" t="s">
        <v>18</v>
      </c>
      <c r="D226" s="142" t="s">
        <v>19</v>
      </c>
      <c r="E226" s="135" t="s">
        <v>521</v>
      </c>
      <c r="F226" s="142" t="s">
        <v>80</v>
      </c>
      <c r="G226" s="302">
        <f t="shared" si="44"/>
        <v>3786</v>
      </c>
      <c r="H226" s="303">
        <f>'приложение 8.3.'!I314</f>
        <v>0</v>
      </c>
      <c r="I226" s="303">
        <f>'приложение 8.3.'!J314</f>
        <v>3786</v>
      </c>
      <c r="J226" s="303">
        <f>'приложение 8.3.'!K314</f>
        <v>0</v>
      </c>
      <c r="K226" s="303">
        <f>'приложение 8.3.'!L314</f>
        <v>0</v>
      </c>
    </row>
    <row r="227" spans="1:11" s="21" customFormat="1" ht="63.75" hidden="1" customHeight="1">
      <c r="A227" s="60"/>
      <c r="B227" s="8" t="s">
        <v>350</v>
      </c>
      <c r="C227" s="10" t="s">
        <v>18</v>
      </c>
      <c r="D227" s="10" t="s">
        <v>19</v>
      </c>
      <c r="E227" s="10" t="s">
        <v>351</v>
      </c>
      <c r="F227" s="10"/>
      <c r="G227" s="148">
        <f t="shared" si="44"/>
        <v>0</v>
      </c>
      <c r="H227" s="149">
        <f>H228</f>
        <v>0</v>
      </c>
      <c r="I227" s="149">
        <f t="shared" ref="I227:K230" si="45">I228</f>
        <v>0</v>
      </c>
      <c r="J227" s="149">
        <f t="shared" si="45"/>
        <v>0</v>
      </c>
      <c r="K227" s="149">
        <f t="shared" si="45"/>
        <v>0</v>
      </c>
    </row>
    <row r="228" spans="1:11" s="21" customFormat="1" ht="63.75" hidden="1" customHeight="1">
      <c r="A228" s="60"/>
      <c r="B228" s="8" t="s">
        <v>352</v>
      </c>
      <c r="C228" s="10" t="s">
        <v>18</v>
      </c>
      <c r="D228" s="10" t="s">
        <v>19</v>
      </c>
      <c r="E228" s="10" t="s">
        <v>353</v>
      </c>
      <c r="F228" s="10"/>
      <c r="G228" s="148">
        <f t="shared" si="44"/>
        <v>0</v>
      </c>
      <c r="H228" s="149">
        <f>H229+H232</f>
        <v>0</v>
      </c>
      <c r="I228" s="149">
        <f>I229+I232</f>
        <v>0</v>
      </c>
      <c r="J228" s="149">
        <f>J229+J232</f>
        <v>0</v>
      </c>
      <c r="K228" s="149">
        <f>K229+K232</f>
        <v>0</v>
      </c>
    </row>
    <row r="229" spans="1:11" s="21" customFormat="1" ht="25.5" hidden="1" customHeight="1">
      <c r="A229" s="60"/>
      <c r="B229" s="1" t="s">
        <v>537</v>
      </c>
      <c r="C229" s="10" t="s">
        <v>18</v>
      </c>
      <c r="D229" s="10" t="s">
        <v>19</v>
      </c>
      <c r="E229" s="10" t="s">
        <v>560</v>
      </c>
      <c r="F229" s="10"/>
      <c r="G229" s="148">
        <f t="shared" si="44"/>
        <v>0</v>
      </c>
      <c r="H229" s="149">
        <f>H230</f>
        <v>0</v>
      </c>
      <c r="I229" s="149">
        <f t="shared" si="45"/>
        <v>0</v>
      </c>
      <c r="J229" s="149">
        <f t="shared" si="45"/>
        <v>0</v>
      </c>
      <c r="K229" s="149">
        <f t="shared" si="45"/>
        <v>0</v>
      </c>
    </row>
    <row r="230" spans="1:11" s="21" customFormat="1" ht="38.25" hidden="1" customHeight="1">
      <c r="A230" s="58"/>
      <c r="B230" s="97" t="s">
        <v>86</v>
      </c>
      <c r="C230" s="10" t="s">
        <v>18</v>
      </c>
      <c r="D230" s="10" t="s">
        <v>19</v>
      </c>
      <c r="E230" s="10" t="s">
        <v>560</v>
      </c>
      <c r="F230" s="10" t="s">
        <v>57</v>
      </c>
      <c r="G230" s="148">
        <f t="shared" si="44"/>
        <v>0</v>
      </c>
      <c r="H230" s="149">
        <f>H231</f>
        <v>0</v>
      </c>
      <c r="I230" s="149">
        <f t="shared" si="45"/>
        <v>0</v>
      </c>
      <c r="J230" s="149">
        <f t="shared" si="45"/>
        <v>0</v>
      </c>
      <c r="K230" s="149">
        <f t="shared" si="45"/>
        <v>0</v>
      </c>
    </row>
    <row r="231" spans="1:11" s="21" customFormat="1" ht="42.75" hidden="1" customHeight="1">
      <c r="A231" s="58"/>
      <c r="B231" s="8" t="s">
        <v>111</v>
      </c>
      <c r="C231" s="10" t="s">
        <v>18</v>
      </c>
      <c r="D231" s="10" t="s">
        <v>19</v>
      </c>
      <c r="E231" s="10" t="s">
        <v>560</v>
      </c>
      <c r="F231" s="10" t="s">
        <v>59</v>
      </c>
      <c r="G231" s="148">
        <f t="shared" si="44"/>
        <v>0</v>
      </c>
      <c r="H231" s="149">
        <f>'приложение 8.3.'!I319</f>
        <v>0</v>
      </c>
      <c r="I231" s="149">
        <f>'приложение 8.3.'!J319</f>
        <v>0</v>
      </c>
      <c r="J231" s="149">
        <f>'приложение 8.3.'!K319</f>
        <v>0</v>
      </c>
      <c r="K231" s="149">
        <f>'приложение 8.3.'!L319</f>
        <v>0</v>
      </c>
    </row>
    <row r="232" spans="1:11" s="59" customFormat="1" ht="229.5" hidden="1" customHeight="1">
      <c r="A232" s="70"/>
      <c r="B232" s="8" t="s">
        <v>512</v>
      </c>
      <c r="C232" s="10" t="s">
        <v>18</v>
      </c>
      <c r="D232" s="10" t="s">
        <v>19</v>
      </c>
      <c r="E232" s="10" t="s">
        <v>522</v>
      </c>
      <c r="F232" s="10"/>
      <c r="G232" s="148">
        <f t="shared" si="44"/>
        <v>0</v>
      </c>
      <c r="H232" s="149">
        <f t="shared" ref="H232:K233" si="46">H233</f>
        <v>0</v>
      </c>
      <c r="I232" s="149">
        <f t="shared" si="46"/>
        <v>0</v>
      </c>
      <c r="J232" s="149">
        <f t="shared" si="46"/>
        <v>0</v>
      </c>
      <c r="K232" s="149">
        <f t="shared" si="46"/>
        <v>0</v>
      </c>
    </row>
    <row r="233" spans="1:11" s="21" customFormat="1" ht="38.25" hidden="1" customHeight="1">
      <c r="A233" s="58"/>
      <c r="B233" s="97" t="s">
        <v>86</v>
      </c>
      <c r="C233" s="10" t="s">
        <v>18</v>
      </c>
      <c r="D233" s="10" t="s">
        <v>19</v>
      </c>
      <c r="E233" s="10" t="s">
        <v>522</v>
      </c>
      <c r="F233" s="10" t="s">
        <v>57</v>
      </c>
      <c r="G233" s="148">
        <f t="shared" si="44"/>
        <v>0</v>
      </c>
      <c r="H233" s="149">
        <f t="shared" si="46"/>
        <v>0</v>
      </c>
      <c r="I233" s="149">
        <f t="shared" si="46"/>
        <v>0</v>
      </c>
      <c r="J233" s="149">
        <f t="shared" si="46"/>
        <v>0</v>
      </c>
      <c r="K233" s="149">
        <f t="shared" si="46"/>
        <v>0</v>
      </c>
    </row>
    <row r="234" spans="1:11" s="21" customFormat="1" ht="42.75" hidden="1" customHeight="1">
      <c r="A234" s="58"/>
      <c r="B234" s="8" t="s">
        <v>111</v>
      </c>
      <c r="C234" s="10" t="s">
        <v>18</v>
      </c>
      <c r="D234" s="10" t="s">
        <v>19</v>
      </c>
      <c r="E234" s="10" t="s">
        <v>522</v>
      </c>
      <c r="F234" s="10" t="s">
        <v>59</v>
      </c>
      <c r="G234" s="148">
        <f t="shared" si="44"/>
        <v>0</v>
      </c>
      <c r="H234" s="149">
        <f>'приложение 8.3.'!I323</f>
        <v>0</v>
      </c>
      <c r="I234" s="149">
        <f>'приложение 8.3.'!J323</f>
        <v>0</v>
      </c>
      <c r="J234" s="149">
        <f>'приложение 8.3.'!K323</f>
        <v>0</v>
      </c>
      <c r="K234" s="149">
        <f>'приложение 8.3.'!L323</f>
        <v>0</v>
      </c>
    </row>
    <row r="235" spans="1:11" ht="12.75" hidden="1" customHeight="1">
      <c r="A235" s="196"/>
      <c r="B235" s="207" t="s">
        <v>129</v>
      </c>
      <c r="C235" s="198" t="s">
        <v>18</v>
      </c>
      <c r="D235" s="198" t="s">
        <v>23</v>
      </c>
      <c r="E235" s="198"/>
      <c r="F235" s="198"/>
      <c r="G235" s="302">
        <f t="shared" si="44"/>
        <v>0</v>
      </c>
      <c r="H235" s="302">
        <f>H236</f>
        <v>0</v>
      </c>
      <c r="I235" s="302">
        <f t="shared" ref="I235:K238" si="47">I236</f>
        <v>0</v>
      </c>
      <c r="J235" s="302">
        <f t="shared" si="47"/>
        <v>0</v>
      </c>
      <c r="K235" s="302">
        <f t="shared" si="47"/>
        <v>0</v>
      </c>
    </row>
    <row r="236" spans="1:11" ht="38.25" hidden="1" customHeight="1">
      <c r="A236" s="200"/>
      <c r="B236" s="201" t="s">
        <v>333</v>
      </c>
      <c r="C236" s="142" t="s">
        <v>18</v>
      </c>
      <c r="D236" s="142" t="s">
        <v>23</v>
      </c>
      <c r="E236" s="142" t="s">
        <v>334</v>
      </c>
      <c r="F236" s="142"/>
      <c r="G236" s="302">
        <f>SUM(H236:K236)</f>
        <v>0</v>
      </c>
      <c r="H236" s="303">
        <f>H237</f>
        <v>0</v>
      </c>
      <c r="I236" s="303">
        <f t="shared" si="47"/>
        <v>0</v>
      </c>
      <c r="J236" s="303">
        <f t="shared" si="47"/>
        <v>0</v>
      </c>
      <c r="K236" s="303">
        <f t="shared" si="47"/>
        <v>0</v>
      </c>
    </row>
    <row r="237" spans="1:11" ht="12.75" hidden="1" customHeight="1">
      <c r="A237" s="200"/>
      <c r="B237" s="201" t="s">
        <v>335</v>
      </c>
      <c r="C237" s="142" t="s">
        <v>18</v>
      </c>
      <c r="D237" s="142" t="s">
        <v>23</v>
      </c>
      <c r="E237" s="142" t="s">
        <v>336</v>
      </c>
      <c r="F237" s="142"/>
      <c r="G237" s="302">
        <f>SUM(H237:K237)</f>
        <v>0</v>
      </c>
      <c r="H237" s="303">
        <f>H238</f>
        <v>0</v>
      </c>
      <c r="I237" s="303">
        <f t="shared" si="47"/>
        <v>0</v>
      </c>
      <c r="J237" s="303">
        <f t="shared" si="47"/>
        <v>0</v>
      </c>
      <c r="K237" s="303">
        <f t="shared" si="47"/>
        <v>0</v>
      </c>
    </row>
    <row r="238" spans="1:11" ht="25.5" hidden="1" customHeight="1">
      <c r="A238" s="200"/>
      <c r="B238" s="97" t="s">
        <v>215</v>
      </c>
      <c r="C238" s="142" t="s">
        <v>18</v>
      </c>
      <c r="D238" s="142" t="s">
        <v>23</v>
      </c>
      <c r="E238" s="142" t="s">
        <v>558</v>
      </c>
      <c r="F238" s="142"/>
      <c r="G238" s="302">
        <f>SUM(H238:K238)</f>
        <v>0</v>
      </c>
      <c r="H238" s="303">
        <f>H239</f>
        <v>0</v>
      </c>
      <c r="I238" s="303">
        <f t="shared" si="47"/>
        <v>0</v>
      </c>
      <c r="J238" s="303">
        <f t="shared" si="47"/>
        <v>0</v>
      </c>
      <c r="K238" s="303">
        <f t="shared" si="47"/>
        <v>0</v>
      </c>
    </row>
    <row r="239" spans="1:11" ht="12.75" hidden="1" customHeight="1">
      <c r="A239" s="200"/>
      <c r="B239" s="201" t="s">
        <v>71</v>
      </c>
      <c r="C239" s="142" t="s">
        <v>18</v>
      </c>
      <c r="D239" s="142" t="s">
        <v>23</v>
      </c>
      <c r="E239" s="142" t="s">
        <v>558</v>
      </c>
      <c r="F239" s="142" t="s">
        <v>72</v>
      </c>
      <c r="G239" s="302">
        <f>H239+I239+J239+K239</f>
        <v>0</v>
      </c>
      <c r="H239" s="303">
        <f>H240</f>
        <v>0</v>
      </c>
      <c r="I239" s="303">
        <f>I240</f>
        <v>0</v>
      </c>
      <c r="J239" s="303">
        <f>J240</f>
        <v>0</v>
      </c>
      <c r="K239" s="303">
        <f>K240</f>
        <v>0</v>
      </c>
    </row>
    <row r="240" spans="1:11" ht="63.75" hidden="1" customHeight="1">
      <c r="A240" s="200"/>
      <c r="B240" s="201" t="s">
        <v>79</v>
      </c>
      <c r="C240" s="142" t="s">
        <v>18</v>
      </c>
      <c r="D240" s="142" t="s">
        <v>23</v>
      </c>
      <c r="E240" s="142" t="s">
        <v>558</v>
      </c>
      <c r="F240" s="142" t="s">
        <v>80</v>
      </c>
      <c r="G240" s="302">
        <f>H240+I240+J240+K240</f>
        <v>0</v>
      </c>
      <c r="H240" s="303">
        <f>'приложение 8.3.'!I330</f>
        <v>0</v>
      </c>
      <c r="I240" s="303">
        <f>'приложение 8.3.'!J330</f>
        <v>0</v>
      </c>
      <c r="J240" s="303">
        <f>'приложение 8.3.'!K330</f>
        <v>0</v>
      </c>
      <c r="K240" s="303">
        <f>'приложение 8.3.'!L330</f>
        <v>0</v>
      </c>
    </row>
    <row r="241" spans="1:11" ht="12.75" customHeight="1">
      <c r="A241" s="196"/>
      <c r="B241" s="197" t="s">
        <v>43</v>
      </c>
      <c r="C241" s="198" t="s">
        <v>18</v>
      </c>
      <c r="D241" s="198" t="s">
        <v>21</v>
      </c>
      <c r="E241" s="198"/>
      <c r="F241" s="198"/>
      <c r="G241" s="302">
        <f>SUM(H241:K241)</f>
        <v>-625.1</v>
      </c>
      <c r="H241" s="302">
        <f>H243+H281</f>
        <v>-625.1</v>
      </c>
      <c r="I241" s="302">
        <f>I243+I281</f>
        <v>0</v>
      </c>
      <c r="J241" s="302">
        <f>J243+J281</f>
        <v>0</v>
      </c>
      <c r="K241" s="302">
        <f>K243+K281</f>
        <v>0</v>
      </c>
    </row>
    <row r="242" spans="1:11" ht="25.5" customHeight="1">
      <c r="A242" s="179"/>
      <c r="B242" s="97" t="s">
        <v>92</v>
      </c>
      <c r="C242" s="98" t="s">
        <v>18</v>
      </c>
      <c r="D242" s="98" t="s">
        <v>21</v>
      </c>
      <c r="E242" s="98"/>
      <c r="F242" s="98"/>
      <c r="G242" s="299">
        <f>H242+I242+J242+K242</f>
        <v>0</v>
      </c>
      <c r="H242" s="300">
        <f>H252+H286</f>
        <v>0</v>
      </c>
      <c r="I242" s="300">
        <f>I252+I286</f>
        <v>0</v>
      </c>
      <c r="J242" s="300">
        <f>J252+J286</f>
        <v>0</v>
      </c>
      <c r="K242" s="300">
        <f>K252+K286</f>
        <v>0</v>
      </c>
    </row>
    <row r="243" spans="1:11" ht="38.25" customHeight="1">
      <c r="A243" s="203"/>
      <c r="B243" s="201" t="s">
        <v>333</v>
      </c>
      <c r="C243" s="142" t="s">
        <v>18</v>
      </c>
      <c r="D243" s="142" t="s">
        <v>21</v>
      </c>
      <c r="E243" s="142" t="s">
        <v>334</v>
      </c>
      <c r="F243" s="142"/>
      <c r="G243" s="302">
        <f>H243+I243+J243+K243</f>
        <v>-625.1</v>
      </c>
      <c r="H243" s="303">
        <f>H244</f>
        <v>-625.1</v>
      </c>
      <c r="I243" s="303">
        <f>I244</f>
        <v>0</v>
      </c>
      <c r="J243" s="303">
        <f>J244</f>
        <v>0</v>
      </c>
      <c r="K243" s="303">
        <f>K244</f>
        <v>0</v>
      </c>
    </row>
    <row r="244" spans="1:11" ht="25.5" customHeight="1">
      <c r="A244" s="208"/>
      <c r="B244" s="201" t="s">
        <v>337</v>
      </c>
      <c r="C244" s="142" t="s">
        <v>18</v>
      </c>
      <c r="D244" s="142" t="s">
        <v>21</v>
      </c>
      <c r="E244" s="142" t="s">
        <v>338</v>
      </c>
      <c r="F244" s="142"/>
      <c r="G244" s="302">
        <f t="shared" ref="G244:G249" si="48">SUM(H244:K244)</f>
        <v>-625.1</v>
      </c>
      <c r="H244" s="303">
        <f>H245+H262</f>
        <v>-625.1</v>
      </c>
      <c r="I244" s="303">
        <f>I245+I262</f>
        <v>0</v>
      </c>
      <c r="J244" s="303">
        <f>J245+J262</f>
        <v>0</v>
      </c>
      <c r="K244" s="303">
        <f>K245+K262</f>
        <v>0</v>
      </c>
    </row>
    <row r="245" spans="1:11" ht="38.25" customHeight="1">
      <c r="A245" s="208"/>
      <c r="B245" s="201" t="s">
        <v>339</v>
      </c>
      <c r="C245" s="142" t="s">
        <v>18</v>
      </c>
      <c r="D245" s="142" t="s">
        <v>21</v>
      </c>
      <c r="E245" s="142" t="s">
        <v>340</v>
      </c>
      <c r="F245" s="142"/>
      <c r="G245" s="302">
        <f t="shared" si="48"/>
        <v>-4777.7</v>
      </c>
      <c r="H245" s="303">
        <f>H246+H249+H253+H256+H259</f>
        <v>-238.9</v>
      </c>
      <c r="I245" s="303">
        <f>I246+I249+I253+I256+I259</f>
        <v>0</v>
      </c>
      <c r="J245" s="303">
        <f>J246+J249+J253+J256+J259</f>
        <v>-4538.8</v>
      </c>
      <c r="K245" s="303">
        <f>K246+K249+K253+K256+K259</f>
        <v>0</v>
      </c>
    </row>
    <row r="246" spans="1:11" s="210" customFormat="1" ht="25.5" hidden="1" customHeight="1">
      <c r="A246" s="209"/>
      <c r="B246" s="105" t="s">
        <v>537</v>
      </c>
      <c r="C246" s="135" t="s">
        <v>18</v>
      </c>
      <c r="D246" s="135" t="s">
        <v>21</v>
      </c>
      <c r="E246" s="135" t="s">
        <v>593</v>
      </c>
      <c r="F246" s="135"/>
      <c r="G246" s="304">
        <f>SUM(H246:K246)</f>
        <v>0</v>
      </c>
      <c r="H246" s="305">
        <f t="shared" ref="H246:K247" si="49">H247</f>
        <v>0</v>
      </c>
      <c r="I246" s="305">
        <f t="shared" si="49"/>
        <v>0</v>
      </c>
      <c r="J246" s="305">
        <f t="shared" si="49"/>
        <v>0</v>
      </c>
      <c r="K246" s="305">
        <f t="shared" si="49"/>
        <v>0</v>
      </c>
    </row>
    <row r="247" spans="1:11" s="211" customFormat="1" ht="38.25" hidden="1" customHeight="1">
      <c r="A247" s="209"/>
      <c r="B247" s="206" t="s">
        <v>342</v>
      </c>
      <c r="C247" s="135" t="s">
        <v>18</v>
      </c>
      <c r="D247" s="135" t="s">
        <v>21</v>
      </c>
      <c r="E247" s="135" t="s">
        <v>593</v>
      </c>
      <c r="F247" s="135" t="s">
        <v>77</v>
      </c>
      <c r="G247" s="304">
        <f>H247+I247+J247+K247</f>
        <v>0</v>
      </c>
      <c r="H247" s="305">
        <f t="shared" si="49"/>
        <v>0</v>
      </c>
      <c r="I247" s="305">
        <f t="shared" si="49"/>
        <v>0</v>
      </c>
      <c r="J247" s="305">
        <f t="shared" si="49"/>
        <v>0</v>
      </c>
      <c r="K247" s="305">
        <f t="shared" si="49"/>
        <v>0</v>
      </c>
    </row>
    <row r="248" spans="1:11" s="211" customFormat="1" ht="12.75" hidden="1" customHeight="1">
      <c r="A248" s="209"/>
      <c r="B248" s="206" t="s">
        <v>35</v>
      </c>
      <c r="C248" s="135" t="s">
        <v>18</v>
      </c>
      <c r="D248" s="135" t="s">
        <v>21</v>
      </c>
      <c r="E248" s="135" t="s">
        <v>593</v>
      </c>
      <c r="F248" s="135" t="s">
        <v>78</v>
      </c>
      <c r="G248" s="304">
        <f>H248+I248+J248+K248</f>
        <v>0</v>
      </c>
      <c r="H248" s="305">
        <f>'приложение 8.3.'!I338</f>
        <v>0</v>
      </c>
      <c r="I248" s="305">
        <f>'приложение 8.3.'!J338</f>
        <v>0</v>
      </c>
      <c r="J248" s="305">
        <f>'приложение 8.3.'!K338</f>
        <v>0</v>
      </c>
      <c r="K248" s="305">
        <f>'приложение 8.3.'!L338</f>
        <v>0</v>
      </c>
    </row>
    <row r="249" spans="1:11" ht="114.75" customHeight="1">
      <c r="A249" s="208"/>
      <c r="B249" s="201" t="s">
        <v>473</v>
      </c>
      <c r="C249" s="142" t="s">
        <v>18</v>
      </c>
      <c r="D249" s="142" t="s">
        <v>21</v>
      </c>
      <c r="E249" s="142" t="s">
        <v>341</v>
      </c>
      <c r="F249" s="142"/>
      <c r="G249" s="302">
        <f t="shared" si="48"/>
        <v>-4538.8</v>
      </c>
      <c r="H249" s="303">
        <f>H250</f>
        <v>0</v>
      </c>
      <c r="I249" s="303">
        <f t="shared" ref="I249:K250" si="50">I250</f>
        <v>0</v>
      </c>
      <c r="J249" s="303">
        <f t="shared" si="50"/>
        <v>-4538.8</v>
      </c>
      <c r="K249" s="303">
        <f t="shared" si="50"/>
        <v>0</v>
      </c>
    </row>
    <row r="250" spans="1:11" ht="38.25" customHeight="1">
      <c r="A250" s="203"/>
      <c r="B250" s="201" t="s">
        <v>342</v>
      </c>
      <c r="C250" s="142" t="s">
        <v>18</v>
      </c>
      <c r="D250" s="142" t="s">
        <v>21</v>
      </c>
      <c r="E250" s="142" t="s">
        <v>341</v>
      </c>
      <c r="F250" s="142" t="s">
        <v>77</v>
      </c>
      <c r="G250" s="302">
        <f t="shared" ref="G250:G255" si="51">SUM(H250:K250)</f>
        <v>-4538.8</v>
      </c>
      <c r="H250" s="303">
        <f>H251</f>
        <v>0</v>
      </c>
      <c r="I250" s="303">
        <f t="shared" si="50"/>
        <v>0</v>
      </c>
      <c r="J250" s="303">
        <f t="shared" si="50"/>
        <v>-4538.8</v>
      </c>
      <c r="K250" s="303">
        <f t="shared" si="50"/>
        <v>0</v>
      </c>
    </row>
    <row r="251" spans="1:11" ht="12.75" customHeight="1">
      <c r="A251" s="203"/>
      <c r="B251" s="201" t="s">
        <v>35</v>
      </c>
      <c r="C251" s="142" t="s">
        <v>18</v>
      </c>
      <c r="D251" s="142" t="s">
        <v>21</v>
      </c>
      <c r="E251" s="142" t="s">
        <v>341</v>
      </c>
      <c r="F251" s="142" t="s">
        <v>78</v>
      </c>
      <c r="G251" s="302">
        <f t="shared" si="51"/>
        <v>-4538.8</v>
      </c>
      <c r="H251" s="303">
        <f>'приложение 8.3.'!I342</f>
        <v>0</v>
      </c>
      <c r="I251" s="303">
        <f>'приложение 8.3.'!J342</f>
        <v>0</v>
      </c>
      <c r="J251" s="303">
        <f>'приложение 8.3.'!K342</f>
        <v>-4538.8</v>
      </c>
      <c r="K251" s="303">
        <f>'приложение 8.3.'!L342</f>
        <v>0</v>
      </c>
    </row>
    <row r="252" spans="1:11" ht="12.75" customHeight="1">
      <c r="A252" s="208"/>
      <c r="B252" s="201" t="s">
        <v>451</v>
      </c>
      <c r="C252" s="142" t="s">
        <v>18</v>
      </c>
      <c r="D252" s="142" t="s">
        <v>21</v>
      </c>
      <c r="E252" s="142" t="s">
        <v>341</v>
      </c>
      <c r="F252" s="142" t="s">
        <v>78</v>
      </c>
      <c r="G252" s="302">
        <f t="shared" si="51"/>
        <v>0</v>
      </c>
      <c r="H252" s="303">
        <v>0</v>
      </c>
      <c r="I252" s="303">
        <v>0</v>
      </c>
      <c r="J252" s="303">
        <v>0</v>
      </c>
      <c r="K252" s="303">
        <v>0</v>
      </c>
    </row>
    <row r="253" spans="1:11" s="213" customFormat="1" ht="153" customHeight="1">
      <c r="A253" s="212"/>
      <c r="B253" s="228" t="s">
        <v>613</v>
      </c>
      <c r="C253" s="135" t="s">
        <v>18</v>
      </c>
      <c r="D253" s="135" t="s">
        <v>21</v>
      </c>
      <c r="E253" s="135" t="s">
        <v>614</v>
      </c>
      <c r="F253" s="135"/>
      <c r="G253" s="304">
        <f t="shared" si="51"/>
        <v>-238.9</v>
      </c>
      <c r="H253" s="305">
        <f t="shared" ref="H253:K254" si="52">H254</f>
        <v>-238.9</v>
      </c>
      <c r="I253" s="305">
        <f t="shared" si="52"/>
        <v>0</v>
      </c>
      <c r="J253" s="305">
        <f t="shared" si="52"/>
        <v>0</v>
      </c>
      <c r="K253" s="305">
        <f t="shared" si="52"/>
        <v>0</v>
      </c>
    </row>
    <row r="254" spans="1:11" s="213" customFormat="1" ht="38.25" customHeight="1">
      <c r="A254" s="212"/>
      <c r="B254" s="206" t="s">
        <v>342</v>
      </c>
      <c r="C254" s="135" t="s">
        <v>18</v>
      </c>
      <c r="D254" s="135" t="s">
        <v>21</v>
      </c>
      <c r="E254" s="135" t="s">
        <v>614</v>
      </c>
      <c r="F254" s="135" t="s">
        <v>77</v>
      </c>
      <c r="G254" s="304">
        <f t="shared" si="51"/>
        <v>-238.9</v>
      </c>
      <c r="H254" s="305">
        <f t="shared" si="52"/>
        <v>-238.9</v>
      </c>
      <c r="I254" s="305">
        <f t="shared" si="52"/>
        <v>0</v>
      </c>
      <c r="J254" s="305">
        <f t="shared" si="52"/>
        <v>0</v>
      </c>
      <c r="K254" s="305">
        <f t="shared" si="52"/>
        <v>0</v>
      </c>
    </row>
    <row r="255" spans="1:11" s="213" customFormat="1" ht="12.75" customHeight="1">
      <c r="A255" s="212"/>
      <c r="B255" s="206" t="s">
        <v>35</v>
      </c>
      <c r="C255" s="135" t="s">
        <v>18</v>
      </c>
      <c r="D255" s="135" t="s">
        <v>21</v>
      </c>
      <c r="E255" s="135" t="s">
        <v>614</v>
      </c>
      <c r="F255" s="135" t="s">
        <v>78</v>
      </c>
      <c r="G255" s="304">
        <f t="shared" si="51"/>
        <v>-238.9</v>
      </c>
      <c r="H255" s="305">
        <f>'приложение 8.3.'!I347</f>
        <v>-238.9</v>
      </c>
      <c r="I255" s="305">
        <f>'приложение 8.3.'!J347</f>
        <v>0</v>
      </c>
      <c r="J255" s="305">
        <f>'приложение 8.3.'!K347</f>
        <v>0</v>
      </c>
      <c r="K255" s="305">
        <f>'приложение 8.3.'!L347</f>
        <v>0</v>
      </c>
    </row>
    <row r="256" spans="1:11" ht="225.75" hidden="1" customHeight="1">
      <c r="A256" s="208"/>
      <c r="B256" s="201" t="s">
        <v>474</v>
      </c>
      <c r="C256" s="142" t="s">
        <v>18</v>
      </c>
      <c r="D256" s="142" t="s">
        <v>21</v>
      </c>
      <c r="E256" s="142" t="s">
        <v>343</v>
      </c>
      <c r="F256" s="142"/>
      <c r="G256" s="302">
        <f t="shared" ref="G256:G262" si="53">SUM(H256:K256)</f>
        <v>0</v>
      </c>
      <c r="H256" s="303">
        <f>H257</f>
        <v>0</v>
      </c>
      <c r="I256" s="303">
        <f t="shared" ref="I256:K257" si="54">I257</f>
        <v>0</v>
      </c>
      <c r="J256" s="303">
        <f t="shared" si="54"/>
        <v>0</v>
      </c>
      <c r="K256" s="303">
        <f t="shared" si="54"/>
        <v>0</v>
      </c>
    </row>
    <row r="257" spans="1:11" ht="38.25" hidden="1" customHeight="1">
      <c r="A257" s="203"/>
      <c r="B257" s="201" t="s">
        <v>342</v>
      </c>
      <c r="C257" s="142" t="s">
        <v>18</v>
      </c>
      <c r="D257" s="142" t="s">
        <v>21</v>
      </c>
      <c r="E257" s="142" t="s">
        <v>343</v>
      </c>
      <c r="F257" s="142" t="s">
        <v>77</v>
      </c>
      <c r="G257" s="302">
        <f t="shared" si="53"/>
        <v>0</v>
      </c>
      <c r="H257" s="303">
        <f>H258</f>
        <v>0</v>
      </c>
      <c r="I257" s="303">
        <f t="shared" si="54"/>
        <v>0</v>
      </c>
      <c r="J257" s="303">
        <f t="shared" si="54"/>
        <v>0</v>
      </c>
      <c r="K257" s="303">
        <f t="shared" si="54"/>
        <v>0</v>
      </c>
    </row>
    <row r="258" spans="1:11" ht="12.75" hidden="1" customHeight="1">
      <c r="A258" s="203"/>
      <c r="B258" s="201" t="s">
        <v>35</v>
      </c>
      <c r="C258" s="142" t="s">
        <v>18</v>
      </c>
      <c r="D258" s="142" t="s">
        <v>21</v>
      </c>
      <c r="E258" s="142" t="s">
        <v>343</v>
      </c>
      <c r="F258" s="142" t="s">
        <v>78</v>
      </c>
      <c r="G258" s="302">
        <f t="shared" si="53"/>
        <v>0</v>
      </c>
      <c r="H258" s="303">
        <f>'приложение 8.3.'!I351</f>
        <v>0</v>
      </c>
      <c r="I258" s="303">
        <f>'приложение 8.3.'!J351</f>
        <v>0</v>
      </c>
      <c r="J258" s="303">
        <f>'приложение 8.3.'!K351</f>
        <v>0</v>
      </c>
      <c r="K258" s="303">
        <f>'приложение 8.3.'!L351</f>
        <v>0</v>
      </c>
    </row>
    <row r="259" spans="1:11" ht="249.75" hidden="1" customHeight="1">
      <c r="A259" s="208"/>
      <c r="B259" s="201" t="s">
        <v>475</v>
      </c>
      <c r="C259" s="142" t="s">
        <v>18</v>
      </c>
      <c r="D259" s="142" t="s">
        <v>21</v>
      </c>
      <c r="E259" s="142" t="s">
        <v>344</v>
      </c>
      <c r="F259" s="142"/>
      <c r="G259" s="302">
        <f t="shared" si="53"/>
        <v>0</v>
      </c>
      <c r="H259" s="303">
        <f>H260</f>
        <v>0</v>
      </c>
      <c r="I259" s="303">
        <f t="shared" ref="I259:K260" si="55">I260</f>
        <v>0</v>
      </c>
      <c r="J259" s="303">
        <f t="shared" si="55"/>
        <v>0</v>
      </c>
      <c r="K259" s="303">
        <f t="shared" si="55"/>
        <v>0</v>
      </c>
    </row>
    <row r="260" spans="1:11" ht="38.25" hidden="1" customHeight="1">
      <c r="A260" s="203"/>
      <c r="B260" s="201" t="s">
        <v>342</v>
      </c>
      <c r="C260" s="142" t="s">
        <v>18</v>
      </c>
      <c r="D260" s="142" t="s">
        <v>21</v>
      </c>
      <c r="E260" s="142" t="s">
        <v>344</v>
      </c>
      <c r="F260" s="142" t="s">
        <v>77</v>
      </c>
      <c r="G260" s="302">
        <f t="shared" si="53"/>
        <v>0</v>
      </c>
      <c r="H260" s="303">
        <f>H261</f>
        <v>0</v>
      </c>
      <c r="I260" s="303">
        <f t="shared" si="55"/>
        <v>0</v>
      </c>
      <c r="J260" s="303">
        <f t="shared" si="55"/>
        <v>0</v>
      </c>
      <c r="K260" s="303">
        <f t="shared" si="55"/>
        <v>0</v>
      </c>
    </row>
    <row r="261" spans="1:11" ht="12.75" hidden="1" customHeight="1">
      <c r="A261" s="203"/>
      <c r="B261" s="201" t="s">
        <v>35</v>
      </c>
      <c r="C261" s="142" t="s">
        <v>18</v>
      </c>
      <c r="D261" s="142" t="s">
        <v>21</v>
      </c>
      <c r="E261" s="142" t="s">
        <v>344</v>
      </c>
      <c r="F261" s="142" t="s">
        <v>78</v>
      </c>
      <c r="G261" s="302">
        <f t="shared" si="53"/>
        <v>0</v>
      </c>
      <c r="H261" s="303">
        <f>'приложение 8.3.'!I355</f>
        <v>0</v>
      </c>
      <c r="I261" s="303">
        <f>'приложение 8.3.'!J355</f>
        <v>0</v>
      </c>
      <c r="J261" s="303">
        <f>'приложение 8.3.'!K355</f>
        <v>0</v>
      </c>
      <c r="K261" s="303">
        <f>'приложение 8.3.'!L355</f>
        <v>0</v>
      </c>
    </row>
    <row r="262" spans="1:11" ht="38.25" customHeight="1">
      <c r="A262" s="208"/>
      <c r="B262" s="201" t="s">
        <v>345</v>
      </c>
      <c r="C262" s="142" t="s">
        <v>18</v>
      </c>
      <c r="D262" s="142" t="s">
        <v>21</v>
      </c>
      <c r="E262" s="142" t="s">
        <v>346</v>
      </c>
      <c r="F262" s="142"/>
      <c r="G262" s="302">
        <f t="shared" si="53"/>
        <v>4152.6000000000004</v>
      </c>
      <c r="H262" s="303">
        <f>H263+H268+H272+H275+H278</f>
        <v>-386.20000000000005</v>
      </c>
      <c r="I262" s="303">
        <f>I263+I268+I275+I278</f>
        <v>0</v>
      </c>
      <c r="J262" s="303">
        <f>J263+J268+J275+J278</f>
        <v>4538.8</v>
      </c>
      <c r="K262" s="303">
        <f>K263+K268+K275+K278</f>
        <v>0</v>
      </c>
    </row>
    <row r="263" spans="1:11" ht="25.5" customHeight="1">
      <c r="A263" s="208"/>
      <c r="B263" s="97" t="s">
        <v>215</v>
      </c>
      <c r="C263" s="142" t="s">
        <v>18</v>
      </c>
      <c r="D263" s="142" t="s">
        <v>21</v>
      </c>
      <c r="E263" s="142" t="s">
        <v>559</v>
      </c>
      <c r="F263" s="142"/>
      <c r="G263" s="302">
        <f t="shared" ref="G263:G268" si="56">SUM(H263:K263)</f>
        <v>-625.1</v>
      </c>
      <c r="H263" s="303">
        <f>H264+H266</f>
        <v>-625.1</v>
      </c>
      <c r="I263" s="303">
        <f>I264+I266</f>
        <v>0</v>
      </c>
      <c r="J263" s="303">
        <f>J264+J266</f>
        <v>0</v>
      </c>
      <c r="K263" s="303">
        <f>K264+K266</f>
        <v>0</v>
      </c>
    </row>
    <row r="264" spans="1:11" ht="38.25" customHeight="1">
      <c r="A264" s="203"/>
      <c r="B264" s="97" t="s">
        <v>86</v>
      </c>
      <c r="C264" s="142" t="s">
        <v>18</v>
      </c>
      <c r="D264" s="142" t="s">
        <v>21</v>
      </c>
      <c r="E264" s="142" t="s">
        <v>559</v>
      </c>
      <c r="F264" s="142" t="s">
        <v>57</v>
      </c>
      <c r="G264" s="302">
        <f t="shared" si="56"/>
        <v>-625.1</v>
      </c>
      <c r="H264" s="303">
        <f>H265</f>
        <v>-625.1</v>
      </c>
      <c r="I264" s="303">
        <f>I265</f>
        <v>0</v>
      </c>
      <c r="J264" s="303">
        <f>J265</f>
        <v>0</v>
      </c>
      <c r="K264" s="303">
        <f>K265</f>
        <v>0</v>
      </c>
    </row>
    <row r="265" spans="1:11" ht="38.25" customHeight="1">
      <c r="A265" s="203"/>
      <c r="B265" s="97" t="s">
        <v>111</v>
      </c>
      <c r="C265" s="142" t="s">
        <v>18</v>
      </c>
      <c r="D265" s="142" t="s">
        <v>21</v>
      </c>
      <c r="E265" s="142" t="s">
        <v>559</v>
      </c>
      <c r="F265" s="142" t="s">
        <v>59</v>
      </c>
      <c r="G265" s="302">
        <f t="shared" si="56"/>
        <v>-625.1</v>
      </c>
      <c r="H265" s="303">
        <f>'приложение 8.3.'!I360</f>
        <v>-625.1</v>
      </c>
      <c r="I265" s="303">
        <f>'приложение 8.3.'!J360</f>
        <v>0</v>
      </c>
      <c r="J265" s="303">
        <f>'приложение 8.3.'!K360</f>
        <v>0</v>
      </c>
      <c r="K265" s="303">
        <f>'приложение 8.3.'!L360</f>
        <v>0</v>
      </c>
    </row>
    <row r="266" spans="1:11" s="213" customFormat="1" ht="38.25" hidden="1" customHeight="1">
      <c r="A266" s="212"/>
      <c r="B266" s="206" t="s">
        <v>342</v>
      </c>
      <c r="C266" s="135" t="s">
        <v>18</v>
      </c>
      <c r="D266" s="135" t="s">
        <v>21</v>
      </c>
      <c r="E266" s="135" t="s">
        <v>559</v>
      </c>
      <c r="F266" s="135" t="s">
        <v>77</v>
      </c>
      <c r="G266" s="304">
        <f t="shared" si="56"/>
        <v>0</v>
      </c>
      <c r="H266" s="305">
        <f>H267</f>
        <v>0</v>
      </c>
      <c r="I266" s="305">
        <f>I267</f>
        <v>0</v>
      </c>
      <c r="J266" s="305">
        <f>J267</f>
        <v>0</v>
      </c>
      <c r="K266" s="305">
        <f>K267</f>
        <v>0</v>
      </c>
    </row>
    <row r="267" spans="1:11" s="213" customFormat="1" ht="12.75" hidden="1" customHeight="1">
      <c r="A267" s="212"/>
      <c r="B267" s="206" t="s">
        <v>35</v>
      </c>
      <c r="C267" s="135" t="s">
        <v>18</v>
      </c>
      <c r="D267" s="135" t="s">
        <v>21</v>
      </c>
      <c r="E267" s="135" t="s">
        <v>559</v>
      </c>
      <c r="F267" s="135" t="s">
        <v>78</v>
      </c>
      <c r="G267" s="304">
        <f t="shared" si="56"/>
        <v>0</v>
      </c>
      <c r="H267" s="305">
        <f>'приложение 8.3.'!I363</f>
        <v>0</v>
      </c>
      <c r="I267" s="305">
        <f>'приложение 8.3.'!J363</f>
        <v>0</v>
      </c>
      <c r="J267" s="305">
        <f>'приложение 8.3.'!K363</f>
        <v>0</v>
      </c>
      <c r="K267" s="305">
        <f>'приложение 8.3.'!L363</f>
        <v>0</v>
      </c>
    </row>
    <row r="268" spans="1:11" ht="114.75" customHeight="1">
      <c r="A268" s="208"/>
      <c r="B268" s="201" t="s">
        <v>473</v>
      </c>
      <c r="C268" s="142" t="s">
        <v>18</v>
      </c>
      <c r="D268" s="142" t="s">
        <v>21</v>
      </c>
      <c r="E268" s="142" t="s">
        <v>347</v>
      </c>
      <c r="F268" s="142"/>
      <c r="G268" s="302">
        <f t="shared" si="56"/>
        <v>4538.8</v>
      </c>
      <c r="H268" s="303">
        <f>H269</f>
        <v>0</v>
      </c>
      <c r="I268" s="303">
        <f t="shared" ref="I268:K269" si="57">I269</f>
        <v>0</v>
      </c>
      <c r="J268" s="303">
        <f t="shared" si="57"/>
        <v>4538.8</v>
      </c>
      <c r="K268" s="303">
        <f t="shared" si="57"/>
        <v>0</v>
      </c>
    </row>
    <row r="269" spans="1:11" ht="38.25" customHeight="1">
      <c r="A269" s="203"/>
      <c r="B269" s="97" t="s">
        <v>86</v>
      </c>
      <c r="C269" s="142" t="s">
        <v>18</v>
      </c>
      <c r="D269" s="142" t="s">
        <v>21</v>
      </c>
      <c r="E269" s="142" t="s">
        <v>347</v>
      </c>
      <c r="F269" s="142" t="s">
        <v>57</v>
      </c>
      <c r="G269" s="302">
        <f t="shared" ref="G269:G274" si="58">SUM(H269:K269)</f>
        <v>4538.8</v>
      </c>
      <c r="H269" s="303">
        <f>H270</f>
        <v>0</v>
      </c>
      <c r="I269" s="303">
        <f t="shared" si="57"/>
        <v>0</v>
      </c>
      <c r="J269" s="303">
        <f t="shared" si="57"/>
        <v>4538.8</v>
      </c>
      <c r="K269" s="303">
        <f t="shared" si="57"/>
        <v>0</v>
      </c>
    </row>
    <row r="270" spans="1:11" ht="38.25" customHeight="1">
      <c r="A270" s="203"/>
      <c r="B270" s="97" t="s">
        <v>111</v>
      </c>
      <c r="C270" s="142" t="s">
        <v>18</v>
      </c>
      <c r="D270" s="142" t="s">
        <v>21</v>
      </c>
      <c r="E270" s="142" t="s">
        <v>347</v>
      </c>
      <c r="F270" s="142" t="s">
        <v>59</v>
      </c>
      <c r="G270" s="302">
        <f t="shared" si="58"/>
        <v>4538.8</v>
      </c>
      <c r="H270" s="303">
        <v>0</v>
      </c>
      <c r="I270" s="303">
        <f>'приложение 8.3.'!J354</f>
        <v>0</v>
      </c>
      <c r="J270" s="303">
        <f>'приложение 8.3.'!K367</f>
        <v>4538.8</v>
      </c>
      <c r="K270" s="303">
        <f>'приложение 8.3.'!L354</f>
        <v>0</v>
      </c>
    </row>
    <row r="271" spans="1:11" s="74" customFormat="1" ht="12.75" hidden="1" customHeight="1">
      <c r="A271" s="85"/>
      <c r="B271" s="80" t="s">
        <v>451</v>
      </c>
      <c r="C271" s="84" t="s">
        <v>18</v>
      </c>
      <c r="D271" s="84" t="s">
        <v>21</v>
      </c>
      <c r="E271" s="84" t="s">
        <v>347</v>
      </c>
      <c r="F271" s="84" t="s">
        <v>59</v>
      </c>
      <c r="G271" s="327">
        <f t="shared" si="58"/>
        <v>0</v>
      </c>
      <c r="H271" s="328">
        <v>0</v>
      </c>
      <c r="I271" s="328">
        <v>0</v>
      </c>
      <c r="J271" s="328">
        <v>0</v>
      </c>
      <c r="K271" s="328">
        <v>0</v>
      </c>
    </row>
    <row r="272" spans="1:11" s="213" customFormat="1" ht="153" customHeight="1">
      <c r="A272" s="212"/>
      <c r="B272" s="108" t="s">
        <v>613</v>
      </c>
      <c r="C272" s="135" t="s">
        <v>18</v>
      </c>
      <c r="D272" s="135" t="s">
        <v>21</v>
      </c>
      <c r="E272" s="135" t="s">
        <v>615</v>
      </c>
      <c r="F272" s="135"/>
      <c r="G272" s="304">
        <f t="shared" si="58"/>
        <v>238.9</v>
      </c>
      <c r="H272" s="305">
        <f>H273</f>
        <v>238.9</v>
      </c>
      <c r="I272" s="305">
        <f t="shared" ref="I272:K273" si="59">I273</f>
        <v>0</v>
      </c>
      <c r="J272" s="305">
        <f t="shared" si="59"/>
        <v>0</v>
      </c>
      <c r="K272" s="305">
        <f t="shared" si="59"/>
        <v>0</v>
      </c>
    </row>
    <row r="273" spans="1:11" s="213" customFormat="1" ht="38.25" customHeight="1">
      <c r="A273" s="212"/>
      <c r="B273" s="97" t="s">
        <v>86</v>
      </c>
      <c r="C273" s="135" t="s">
        <v>18</v>
      </c>
      <c r="D273" s="135" t="s">
        <v>21</v>
      </c>
      <c r="E273" s="135" t="s">
        <v>615</v>
      </c>
      <c r="F273" s="135" t="s">
        <v>57</v>
      </c>
      <c r="G273" s="304">
        <f t="shared" si="58"/>
        <v>238.9</v>
      </c>
      <c r="H273" s="305">
        <f>H274</f>
        <v>238.9</v>
      </c>
      <c r="I273" s="305">
        <f t="shared" si="59"/>
        <v>0</v>
      </c>
      <c r="J273" s="305">
        <f t="shared" si="59"/>
        <v>0</v>
      </c>
      <c r="K273" s="305">
        <f t="shared" si="59"/>
        <v>0</v>
      </c>
    </row>
    <row r="274" spans="1:11" s="213" customFormat="1" ht="38.25" customHeight="1">
      <c r="A274" s="212"/>
      <c r="B274" s="105" t="s">
        <v>111</v>
      </c>
      <c r="C274" s="135" t="s">
        <v>18</v>
      </c>
      <c r="D274" s="135" t="s">
        <v>21</v>
      </c>
      <c r="E274" s="135" t="s">
        <v>615</v>
      </c>
      <c r="F274" s="135" t="s">
        <v>59</v>
      </c>
      <c r="G274" s="304">
        <f t="shared" si="58"/>
        <v>238.9</v>
      </c>
      <c r="H274" s="305">
        <f>'приложение 8.3.'!I372</f>
        <v>238.9</v>
      </c>
      <c r="I274" s="305">
        <f>'приложение 8.3.'!J372</f>
        <v>0</v>
      </c>
      <c r="J274" s="305">
        <f>'приложение 8.3.'!K372</f>
        <v>0</v>
      </c>
      <c r="K274" s="305">
        <f>'приложение 8.3.'!L372</f>
        <v>0</v>
      </c>
    </row>
    <row r="275" spans="1:11" ht="225" hidden="1" customHeight="1">
      <c r="A275" s="208"/>
      <c r="B275" s="201" t="s">
        <v>474</v>
      </c>
      <c r="C275" s="142" t="s">
        <v>18</v>
      </c>
      <c r="D275" s="142" t="s">
        <v>21</v>
      </c>
      <c r="E275" s="142" t="s">
        <v>348</v>
      </c>
      <c r="F275" s="142"/>
      <c r="G275" s="302">
        <f t="shared" ref="G275:G280" si="60">SUM(H275:K275)</f>
        <v>0</v>
      </c>
      <c r="H275" s="303">
        <f>H276</f>
        <v>0</v>
      </c>
      <c r="I275" s="303">
        <f t="shared" ref="I275:K276" si="61">I276</f>
        <v>0</v>
      </c>
      <c r="J275" s="303">
        <f t="shared" si="61"/>
        <v>0</v>
      </c>
      <c r="K275" s="303">
        <f t="shared" si="61"/>
        <v>0</v>
      </c>
    </row>
    <row r="276" spans="1:11" ht="38.25" hidden="1" customHeight="1">
      <c r="A276" s="203"/>
      <c r="B276" s="97" t="s">
        <v>86</v>
      </c>
      <c r="C276" s="142" t="s">
        <v>18</v>
      </c>
      <c r="D276" s="142" t="s">
        <v>21</v>
      </c>
      <c r="E276" s="142" t="s">
        <v>348</v>
      </c>
      <c r="F276" s="142" t="s">
        <v>57</v>
      </c>
      <c r="G276" s="302">
        <f t="shared" si="60"/>
        <v>0</v>
      </c>
      <c r="H276" s="303">
        <f>H277</f>
        <v>0</v>
      </c>
      <c r="I276" s="303">
        <f t="shared" si="61"/>
        <v>0</v>
      </c>
      <c r="J276" s="303">
        <f t="shared" si="61"/>
        <v>0</v>
      </c>
      <c r="K276" s="303">
        <f t="shared" si="61"/>
        <v>0</v>
      </c>
    </row>
    <row r="277" spans="1:11" ht="38.25" hidden="1" customHeight="1">
      <c r="A277" s="203"/>
      <c r="B277" s="97" t="s">
        <v>111</v>
      </c>
      <c r="C277" s="142" t="s">
        <v>18</v>
      </c>
      <c r="D277" s="142" t="s">
        <v>21</v>
      </c>
      <c r="E277" s="142" t="s">
        <v>348</v>
      </c>
      <c r="F277" s="142" t="s">
        <v>59</v>
      </c>
      <c r="G277" s="302">
        <f t="shared" si="60"/>
        <v>0</v>
      </c>
      <c r="H277" s="303">
        <f>'приложение 8.3.'!I376</f>
        <v>0</v>
      </c>
      <c r="I277" s="303">
        <f>'приложение 8.3.'!J376</f>
        <v>0</v>
      </c>
      <c r="J277" s="303">
        <f>'приложение 8.3.'!K376</f>
        <v>0</v>
      </c>
      <c r="K277" s="303">
        <f>'приложение 8.3.'!L376</f>
        <v>0</v>
      </c>
    </row>
    <row r="278" spans="1:11" ht="249.75" hidden="1" customHeight="1">
      <c r="A278" s="208"/>
      <c r="B278" s="201" t="s">
        <v>475</v>
      </c>
      <c r="C278" s="142" t="s">
        <v>18</v>
      </c>
      <c r="D278" s="142" t="s">
        <v>21</v>
      </c>
      <c r="E278" s="142" t="s">
        <v>349</v>
      </c>
      <c r="F278" s="142"/>
      <c r="G278" s="302">
        <f t="shared" si="60"/>
        <v>0</v>
      </c>
      <c r="H278" s="303">
        <f>H279</f>
        <v>0</v>
      </c>
      <c r="I278" s="303">
        <f t="shared" ref="I278:K279" si="62">I279</f>
        <v>0</v>
      </c>
      <c r="J278" s="303">
        <f t="shared" si="62"/>
        <v>0</v>
      </c>
      <c r="K278" s="303">
        <f t="shared" si="62"/>
        <v>0</v>
      </c>
    </row>
    <row r="279" spans="1:11" ht="38.25" hidden="1" customHeight="1">
      <c r="A279" s="203"/>
      <c r="B279" s="97" t="s">
        <v>86</v>
      </c>
      <c r="C279" s="142" t="s">
        <v>18</v>
      </c>
      <c r="D279" s="142" t="s">
        <v>21</v>
      </c>
      <c r="E279" s="142" t="s">
        <v>349</v>
      </c>
      <c r="F279" s="142" t="s">
        <v>57</v>
      </c>
      <c r="G279" s="302">
        <f t="shared" si="60"/>
        <v>0</v>
      </c>
      <c r="H279" s="303">
        <f>H280</f>
        <v>0</v>
      </c>
      <c r="I279" s="303">
        <f t="shared" si="62"/>
        <v>0</v>
      </c>
      <c r="J279" s="303">
        <f t="shared" si="62"/>
        <v>0</v>
      </c>
      <c r="K279" s="303">
        <f t="shared" si="62"/>
        <v>0</v>
      </c>
    </row>
    <row r="280" spans="1:11" ht="38.25" hidden="1" customHeight="1">
      <c r="A280" s="203"/>
      <c r="B280" s="97" t="s">
        <v>111</v>
      </c>
      <c r="C280" s="142" t="s">
        <v>18</v>
      </c>
      <c r="D280" s="142" t="s">
        <v>21</v>
      </c>
      <c r="E280" s="142" t="s">
        <v>349</v>
      </c>
      <c r="F280" s="142" t="s">
        <v>59</v>
      </c>
      <c r="G280" s="302">
        <f t="shared" si="60"/>
        <v>0</v>
      </c>
      <c r="H280" s="303">
        <f>'приложение 8.3.'!I380</f>
        <v>0</v>
      </c>
      <c r="I280" s="303">
        <f>'приложение 8.3.'!J380</f>
        <v>0</v>
      </c>
      <c r="J280" s="303">
        <f>'приложение 8.3.'!K380</f>
        <v>0</v>
      </c>
      <c r="K280" s="303">
        <f>'приложение 8.3.'!L380</f>
        <v>0</v>
      </c>
    </row>
    <row r="281" spans="1:11" ht="63.75" hidden="1" customHeight="1">
      <c r="A281" s="202"/>
      <c r="B281" s="201" t="s">
        <v>350</v>
      </c>
      <c r="C281" s="142" t="s">
        <v>18</v>
      </c>
      <c r="D281" s="142" t="s">
        <v>21</v>
      </c>
      <c r="E281" s="142" t="s">
        <v>351</v>
      </c>
      <c r="F281" s="142"/>
      <c r="G281" s="302">
        <f t="shared" ref="G281:G289" si="63">H281+I281+J281+K281</f>
        <v>0</v>
      </c>
      <c r="H281" s="303">
        <f>H282</f>
        <v>0</v>
      </c>
      <c r="I281" s="303">
        <f>I282</f>
        <v>0</v>
      </c>
      <c r="J281" s="303">
        <f>J282</f>
        <v>0</v>
      </c>
      <c r="K281" s="303">
        <f>K282</f>
        <v>0</v>
      </c>
    </row>
    <row r="282" spans="1:11" ht="63.75" hidden="1" customHeight="1">
      <c r="A282" s="200"/>
      <c r="B282" s="201" t="s">
        <v>352</v>
      </c>
      <c r="C282" s="142" t="s">
        <v>18</v>
      </c>
      <c r="D282" s="142" t="s">
        <v>21</v>
      </c>
      <c r="E282" s="142" t="s">
        <v>353</v>
      </c>
      <c r="F282" s="142"/>
      <c r="G282" s="302">
        <f t="shared" si="63"/>
        <v>0</v>
      </c>
      <c r="H282" s="303">
        <f t="shared" ref="H282:K283" si="64">H284</f>
        <v>0</v>
      </c>
      <c r="I282" s="303">
        <f t="shared" si="64"/>
        <v>0</v>
      </c>
      <c r="J282" s="303">
        <f t="shared" si="64"/>
        <v>0</v>
      </c>
      <c r="K282" s="303">
        <f t="shared" si="64"/>
        <v>0</v>
      </c>
    </row>
    <row r="283" spans="1:11" ht="25.5" hidden="1" customHeight="1">
      <c r="A283" s="200"/>
      <c r="B283" s="97" t="s">
        <v>215</v>
      </c>
      <c r="C283" s="142" t="s">
        <v>18</v>
      </c>
      <c r="D283" s="142" t="s">
        <v>21</v>
      </c>
      <c r="E283" s="142" t="s">
        <v>560</v>
      </c>
      <c r="F283" s="142"/>
      <c r="G283" s="302">
        <f t="shared" si="63"/>
        <v>0</v>
      </c>
      <c r="H283" s="303">
        <f t="shared" si="64"/>
        <v>0</v>
      </c>
      <c r="I283" s="303">
        <f t="shared" si="64"/>
        <v>0</v>
      </c>
      <c r="J283" s="303">
        <f t="shared" si="64"/>
        <v>0</v>
      </c>
      <c r="K283" s="303">
        <f t="shared" si="64"/>
        <v>0</v>
      </c>
    </row>
    <row r="284" spans="1:11" ht="38.25" hidden="1" customHeight="1">
      <c r="A284" s="200"/>
      <c r="B284" s="97" t="s">
        <v>86</v>
      </c>
      <c r="C284" s="142" t="s">
        <v>18</v>
      </c>
      <c r="D284" s="142" t="s">
        <v>21</v>
      </c>
      <c r="E284" s="142" t="s">
        <v>560</v>
      </c>
      <c r="F284" s="142" t="s">
        <v>57</v>
      </c>
      <c r="G284" s="302">
        <f t="shared" si="63"/>
        <v>0</v>
      </c>
      <c r="H284" s="303">
        <f>H285</f>
        <v>0</v>
      </c>
      <c r="I284" s="303">
        <f>I285</f>
        <v>0</v>
      </c>
      <c r="J284" s="303">
        <f>J285</f>
        <v>0</v>
      </c>
      <c r="K284" s="303">
        <f>K285</f>
        <v>0</v>
      </c>
    </row>
    <row r="285" spans="1:11" ht="38.25" hidden="1" customHeight="1">
      <c r="A285" s="200"/>
      <c r="B285" s="97" t="s">
        <v>111</v>
      </c>
      <c r="C285" s="142" t="s">
        <v>18</v>
      </c>
      <c r="D285" s="142" t="s">
        <v>21</v>
      </c>
      <c r="E285" s="142" t="s">
        <v>560</v>
      </c>
      <c r="F285" s="142" t="s">
        <v>59</v>
      </c>
      <c r="G285" s="302">
        <f t="shared" si="63"/>
        <v>0</v>
      </c>
      <c r="H285" s="303">
        <f>'приложение 8.3.'!I386</f>
        <v>0</v>
      </c>
      <c r="I285" s="303">
        <f>'приложение 8.3.'!J386</f>
        <v>0</v>
      </c>
      <c r="J285" s="303">
        <f>'приложение 8.3.'!K386</f>
        <v>0</v>
      </c>
      <c r="K285" s="303">
        <f>'приложение 8.3.'!L386</f>
        <v>0</v>
      </c>
    </row>
    <row r="286" spans="1:11" ht="12.75" customHeight="1">
      <c r="A286" s="200"/>
      <c r="B286" s="97" t="s">
        <v>451</v>
      </c>
      <c r="C286" s="142" t="s">
        <v>18</v>
      </c>
      <c r="D286" s="142" t="s">
        <v>21</v>
      </c>
      <c r="E286" s="142" t="s">
        <v>560</v>
      </c>
      <c r="F286" s="142" t="s">
        <v>59</v>
      </c>
      <c r="G286" s="302">
        <f t="shared" si="63"/>
        <v>0</v>
      </c>
      <c r="H286" s="303">
        <v>0</v>
      </c>
      <c r="I286" s="303">
        <v>0</v>
      </c>
      <c r="J286" s="303">
        <v>0</v>
      </c>
      <c r="K286" s="303">
        <v>0</v>
      </c>
    </row>
    <row r="287" spans="1:11" ht="12.75" hidden="1" customHeight="1">
      <c r="A287" s="183"/>
      <c r="B287" s="182" t="s">
        <v>42</v>
      </c>
      <c r="C287" s="100" t="s">
        <v>18</v>
      </c>
      <c r="D287" s="100" t="s">
        <v>33</v>
      </c>
      <c r="E287" s="100"/>
      <c r="F287" s="100"/>
      <c r="G287" s="299">
        <f t="shared" si="63"/>
        <v>0</v>
      </c>
      <c r="H287" s="299">
        <f>H288</f>
        <v>0</v>
      </c>
      <c r="I287" s="299">
        <f t="shared" ref="I287:K288" si="65">I288</f>
        <v>0</v>
      </c>
      <c r="J287" s="299">
        <f t="shared" si="65"/>
        <v>0</v>
      </c>
      <c r="K287" s="299">
        <f t="shared" si="65"/>
        <v>0</v>
      </c>
    </row>
    <row r="288" spans="1:11" ht="38.25" hidden="1" customHeight="1">
      <c r="A288" s="144"/>
      <c r="B288" s="97" t="s">
        <v>242</v>
      </c>
      <c r="C288" s="98" t="s">
        <v>18</v>
      </c>
      <c r="D288" s="98" t="s">
        <v>33</v>
      </c>
      <c r="E288" s="98" t="s">
        <v>243</v>
      </c>
      <c r="F288" s="98"/>
      <c r="G288" s="299">
        <f t="shared" si="63"/>
        <v>0</v>
      </c>
      <c r="H288" s="300">
        <f>H289</f>
        <v>0</v>
      </c>
      <c r="I288" s="300">
        <f t="shared" si="65"/>
        <v>0</v>
      </c>
      <c r="J288" s="300">
        <f t="shared" si="65"/>
        <v>0</v>
      </c>
      <c r="K288" s="300">
        <f t="shared" si="65"/>
        <v>0</v>
      </c>
    </row>
    <row r="289" spans="1:11" ht="25.5" hidden="1" customHeight="1">
      <c r="A289" s="183"/>
      <c r="B289" s="97" t="s">
        <v>215</v>
      </c>
      <c r="C289" s="98" t="s">
        <v>18</v>
      </c>
      <c r="D289" s="98" t="s">
        <v>33</v>
      </c>
      <c r="E289" s="104" t="s">
        <v>247</v>
      </c>
      <c r="F289" s="98"/>
      <c r="G289" s="299">
        <f t="shared" si="63"/>
        <v>0</v>
      </c>
      <c r="H289" s="300">
        <f>H290+H292</f>
        <v>0</v>
      </c>
      <c r="I289" s="300">
        <f>I290+I292</f>
        <v>0</v>
      </c>
      <c r="J289" s="300">
        <f>J290+J292</f>
        <v>0</v>
      </c>
      <c r="K289" s="300">
        <f>K290+K292</f>
        <v>0</v>
      </c>
    </row>
    <row r="290" spans="1:11" ht="38.25" hidden="1" customHeight="1">
      <c r="A290" s="203"/>
      <c r="B290" s="97" t="s">
        <v>86</v>
      </c>
      <c r="C290" s="98" t="s">
        <v>18</v>
      </c>
      <c r="D290" s="98" t="s">
        <v>33</v>
      </c>
      <c r="E290" s="104" t="s">
        <v>247</v>
      </c>
      <c r="F290" s="142" t="s">
        <v>57</v>
      </c>
      <c r="G290" s="302">
        <f>SUM(H290:K290)</f>
        <v>0</v>
      </c>
      <c r="H290" s="303">
        <f>H291</f>
        <v>0</v>
      </c>
      <c r="I290" s="303">
        <f>I291</f>
        <v>0</v>
      </c>
      <c r="J290" s="303">
        <f>J291</f>
        <v>0</v>
      </c>
      <c r="K290" s="303">
        <f>K291</f>
        <v>0</v>
      </c>
    </row>
    <row r="291" spans="1:11" ht="38.25" hidden="1" customHeight="1">
      <c r="A291" s="203"/>
      <c r="B291" s="97" t="s">
        <v>111</v>
      </c>
      <c r="C291" s="98" t="s">
        <v>18</v>
      </c>
      <c r="D291" s="98" t="s">
        <v>33</v>
      </c>
      <c r="E291" s="104" t="s">
        <v>247</v>
      </c>
      <c r="F291" s="142" t="s">
        <v>59</v>
      </c>
      <c r="G291" s="302">
        <f>SUM(H291:K291)</f>
        <v>0</v>
      </c>
      <c r="H291" s="303">
        <f>'приложение 8.3.'!I393</f>
        <v>0</v>
      </c>
      <c r="I291" s="303">
        <f>'приложение 8.3.'!J393</f>
        <v>0</v>
      </c>
      <c r="J291" s="303">
        <f>'приложение 8.3.'!K393</f>
        <v>0</v>
      </c>
      <c r="K291" s="303">
        <f>'приложение 8.3.'!L393</f>
        <v>0</v>
      </c>
    </row>
    <row r="292" spans="1:11" ht="51" hidden="1" customHeight="1">
      <c r="A292" s="203"/>
      <c r="B292" s="201" t="s">
        <v>245</v>
      </c>
      <c r="C292" s="98" t="s">
        <v>18</v>
      </c>
      <c r="D292" s="98" t="s">
        <v>33</v>
      </c>
      <c r="E292" s="104" t="s">
        <v>247</v>
      </c>
      <c r="F292" s="142" t="s">
        <v>49</v>
      </c>
      <c r="G292" s="302">
        <f>H292+I292+J292+K292</f>
        <v>0</v>
      </c>
      <c r="H292" s="303">
        <f>H293+H294</f>
        <v>0</v>
      </c>
      <c r="I292" s="303">
        <f>I293+I294</f>
        <v>0</v>
      </c>
      <c r="J292" s="303">
        <f>J293+J294</f>
        <v>0</v>
      </c>
      <c r="K292" s="303">
        <f>K293+K294</f>
        <v>0</v>
      </c>
    </row>
    <row r="293" spans="1:11" ht="12.75" hidden="1" customHeight="1">
      <c r="A293" s="203"/>
      <c r="B293" s="201" t="s">
        <v>51</v>
      </c>
      <c r="C293" s="98" t="s">
        <v>18</v>
      </c>
      <c r="D293" s="98" t="s">
        <v>33</v>
      </c>
      <c r="E293" s="104" t="s">
        <v>247</v>
      </c>
      <c r="F293" s="142" t="s">
        <v>50</v>
      </c>
      <c r="G293" s="302">
        <f>H293+I293+J293+K293</f>
        <v>0</v>
      </c>
      <c r="H293" s="303">
        <f>'приложение 8.3.'!I396</f>
        <v>0</v>
      </c>
      <c r="I293" s="303">
        <f>'приложение 8.3.'!J396</f>
        <v>0</v>
      </c>
      <c r="J293" s="303">
        <f>'приложение 8.3.'!K396</f>
        <v>0</v>
      </c>
      <c r="K293" s="303">
        <f>'приложение 8.3.'!L396</f>
        <v>0</v>
      </c>
    </row>
    <row r="294" spans="1:11" ht="12.75" hidden="1" customHeight="1">
      <c r="A294" s="200"/>
      <c r="B294" s="201" t="s">
        <v>66</v>
      </c>
      <c r="C294" s="98" t="s">
        <v>18</v>
      </c>
      <c r="D294" s="98" t="s">
        <v>33</v>
      </c>
      <c r="E294" s="104" t="s">
        <v>247</v>
      </c>
      <c r="F294" s="142" t="s">
        <v>64</v>
      </c>
      <c r="G294" s="302">
        <f>SUM(H294:K294)</f>
        <v>0</v>
      </c>
      <c r="H294" s="303">
        <f>'приложение 8.3.'!I398+'приложение 8.3.'!I1152</f>
        <v>0</v>
      </c>
      <c r="I294" s="303">
        <f>'приложение 8.3.'!J398+'приложение 8.3.'!J1152</f>
        <v>0</v>
      </c>
      <c r="J294" s="303">
        <f>'приложение 8.3.'!K398+'приложение 8.3.'!K1152</f>
        <v>0</v>
      </c>
      <c r="K294" s="303">
        <f>'приложение 8.3.'!L398+'приложение 8.3.'!L1152</f>
        <v>0</v>
      </c>
    </row>
    <row r="295" spans="1:11" ht="25.5" customHeight="1">
      <c r="A295" s="196"/>
      <c r="B295" s="197" t="s">
        <v>24</v>
      </c>
      <c r="C295" s="198" t="s">
        <v>18</v>
      </c>
      <c r="D295" s="198" t="s">
        <v>38</v>
      </c>
      <c r="E295" s="198"/>
      <c r="F295" s="198"/>
      <c r="G295" s="302">
        <f t="shared" ref="G295:G318" si="66">H295+I295+J295+K295</f>
        <v>-1790.3999999999999</v>
      </c>
      <c r="H295" s="302">
        <f>H296+H319+H351</f>
        <v>-2381.1999999999998</v>
      </c>
      <c r="I295" s="302">
        <f>I296+I319+I351</f>
        <v>0</v>
      </c>
      <c r="J295" s="302">
        <f>J296+J319+J351</f>
        <v>590.79999999999995</v>
      </c>
      <c r="K295" s="302">
        <f>K296+K319+K351</f>
        <v>0</v>
      </c>
    </row>
    <row r="296" spans="1:11" ht="89.25" hidden="1" customHeight="1">
      <c r="A296" s="204"/>
      <c r="B296" s="201" t="s">
        <v>354</v>
      </c>
      <c r="C296" s="142" t="s">
        <v>18</v>
      </c>
      <c r="D296" s="142" t="s">
        <v>38</v>
      </c>
      <c r="E296" s="142" t="s">
        <v>355</v>
      </c>
      <c r="F296" s="142"/>
      <c r="G296" s="299">
        <f t="shared" si="66"/>
        <v>0</v>
      </c>
      <c r="H296" s="303">
        <f>H297+H311+H315</f>
        <v>0</v>
      </c>
      <c r="I296" s="303">
        <f>I297+I311+I315</f>
        <v>0</v>
      </c>
      <c r="J296" s="303">
        <f>J297+J311+J315</f>
        <v>0</v>
      </c>
      <c r="K296" s="303">
        <f>K297+K311+K315</f>
        <v>0</v>
      </c>
    </row>
    <row r="297" spans="1:11" ht="25.5" hidden="1" customHeight="1">
      <c r="A297" s="204"/>
      <c r="B297" s="201" t="s">
        <v>356</v>
      </c>
      <c r="C297" s="142" t="s">
        <v>18</v>
      </c>
      <c r="D297" s="142" t="s">
        <v>38</v>
      </c>
      <c r="E297" s="142" t="s">
        <v>357</v>
      </c>
      <c r="F297" s="142"/>
      <c r="G297" s="299">
        <f t="shared" si="66"/>
        <v>0</v>
      </c>
      <c r="H297" s="303">
        <f>H298+H301+H306</f>
        <v>0</v>
      </c>
      <c r="I297" s="303">
        <f>I298+I301+I306</f>
        <v>0</v>
      </c>
      <c r="J297" s="303">
        <f>J298+J301+J306</f>
        <v>0</v>
      </c>
      <c r="K297" s="303">
        <f>K298+K301+K306</f>
        <v>0</v>
      </c>
    </row>
    <row r="298" spans="1:11" ht="25.5" hidden="1" customHeight="1">
      <c r="A298" s="204"/>
      <c r="B298" s="97" t="s">
        <v>215</v>
      </c>
      <c r="C298" s="142" t="s">
        <v>18</v>
      </c>
      <c r="D298" s="142" t="s">
        <v>38</v>
      </c>
      <c r="E298" s="142" t="s">
        <v>561</v>
      </c>
      <c r="F298" s="142"/>
      <c r="G298" s="299">
        <f t="shared" si="66"/>
        <v>0</v>
      </c>
      <c r="H298" s="303">
        <f>H299</f>
        <v>0</v>
      </c>
      <c r="I298" s="303">
        <f t="shared" ref="I298:K299" si="67">I299</f>
        <v>0</v>
      </c>
      <c r="J298" s="303">
        <f t="shared" si="67"/>
        <v>0</v>
      </c>
      <c r="K298" s="303">
        <f t="shared" si="67"/>
        <v>0</v>
      </c>
    </row>
    <row r="299" spans="1:11" ht="12.75" hidden="1" customHeight="1">
      <c r="A299" s="144"/>
      <c r="B299" s="97" t="s">
        <v>71</v>
      </c>
      <c r="C299" s="142" t="s">
        <v>18</v>
      </c>
      <c r="D299" s="142" t="s">
        <v>38</v>
      </c>
      <c r="E299" s="142" t="s">
        <v>561</v>
      </c>
      <c r="F299" s="98" t="s">
        <v>72</v>
      </c>
      <c r="G299" s="299">
        <f t="shared" si="66"/>
        <v>0</v>
      </c>
      <c r="H299" s="300">
        <f>H300</f>
        <v>0</v>
      </c>
      <c r="I299" s="300">
        <f t="shared" si="67"/>
        <v>0</v>
      </c>
      <c r="J299" s="300">
        <f t="shared" si="67"/>
        <v>0</v>
      </c>
      <c r="K299" s="300">
        <f t="shared" si="67"/>
        <v>0</v>
      </c>
    </row>
    <row r="300" spans="1:11" ht="65.25" hidden="1" customHeight="1">
      <c r="A300" s="144"/>
      <c r="B300" s="97" t="s">
        <v>332</v>
      </c>
      <c r="C300" s="142" t="s">
        <v>18</v>
      </c>
      <c r="D300" s="142" t="s">
        <v>38</v>
      </c>
      <c r="E300" s="142" t="s">
        <v>561</v>
      </c>
      <c r="F300" s="98" t="s">
        <v>80</v>
      </c>
      <c r="G300" s="299">
        <f t="shared" si="66"/>
        <v>0</v>
      </c>
      <c r="H300" s="300">
        <f>'приложение 8.3.'!I405</f>
        <v>0</v>
      </c>
      <c r="I300" s="300">
        <f>'приложение 8.3.'!J405</f>
        <v>0</v>
      </c>
      <c r="J300" s="300">
        <f>'приложение 8.3.'!K405</f>
        <v>0</v>
      </c>
      <c r="K300" s="300">
        <f>'приложение 8.3.'!L405</f>
        <v>0</v>
      </c>
    </row>
    <row r="301" spans="1:11" s="270" customFormat="1" ht="127.5" hidden="1" customHeight="1">
      <c r="A301" s="6"/>
      <c r="B301" s="7" t="s">
        <v>627</v>
      </c>
      <c r="C301" s="10" t="s">
        <v>18</v>
      </c>
      <c r="D301" s="10" t="s">
        <v>38</v>
      </c>
      <c r="E301" s="10" t="s">
        <v>628</v>
      </c>
      <c r="F301" s="10"/>
      <c r="G301" s="155">
        <f>H301+I301+J301+K301</f>
        <v>0</v>
      </c>
      <c r="H301" s="149">
        <f>H304</f>
        <v>0</v>
      </c>
      <c r="I301" s="149">
        <f>I304</f>
        <v>0</v>
      </c>
      <c r="J301" s="149">
        <f>J302+J304</f>
        <v>0</v>
      </c>
      <c r="K301" s="149">
        <f>K302+K304</f>
        <v>0</v>
      </c>
    </row>
    <row r="302" spans="1:11" s="270" customFormat="1" ht="38.25" hidden="1" customHeight="1">
      <c r="A302" s="212"/>
      <c r="B302" s="105" t="s">
        <v>86</v>
      </c>
      <c r="C302" s="10" t="s">
        <v>18</v>
      </c>
      <c r="D302" s="10" t="s">
        <v>38</v>
      </c>
      <c r="E302" s="10" t="s">
        <v>628</v>
      </c>
      <c r="F302" s="135" t="s">
        <v>57</v>
      </c>
      <c r="G302" s="304">
        <f>SUM(H302:K302)</f>
        <v>0</v>
      </c>
      <c r="H302" s="305">
        <f>H303</f>
        <v>0</v>
      </c>
      <c r="I302" s="305">
        <f>I303</f>
        <v>0</v>
      </c>
      <c r="J302" s="305">
        <f>J303</f>
        <v>0</v>
      </c>
      <c r="K302" s="305">
        <f>K303</f>
        <v>0</v>
      </c>
    </row>
    <row r="303" spans="1:11" s="139" customFormat="1" ht="38.25" hidden="1" customHeight="1">
      <c r="A303" s="212"/>
      <c r="B303" s="105" t="s">
        <v>111</v>
      </c>
      <c r="C303" s="10" t="s">
        <v>18</v>
      </c>
      <c r="D303" s="10" t="s">
        <v>38</v>
      </c>
      <c r="E303" s="10" t="s">
        <v>628</v>
      </c>
      <c r="F303" s="135" t="s">
        <v>59</v>
      </c>
      <c r="G303" s="304">
        <f>SUM(H303:K303)</f>
        <v>0</v>
      </c>
      <c r="H303" s="305">
        <v>0</v>
      </c>
      <c r="I303" s="305">
        <v>0</v>
      </c>
      <c r="J303" s="305">
        <f>'приложение 8.3.'!K408</f>
        <v>0</v>
      </c>
      <c r="K303" s="305">
        <v>0</v>
      </c>
    </row>
    <row r="304" spans="1:11" s="139" customFormat="1" ht="12.75" hidden="1" customHeight="1">
      <c r="A304" s="6"/>
      <c r="B304" s="1" t="s">
        <v>71</v>
      </c>
      <c r="C304" s="10" t="s">
        <v>18</v>
      </c>
      <c r="D304" s="10" t="s">
        <v>38</v>
      </c>
      <c r="E304" s="10" t="s">
        <v>628</v>
      </c>
      <c r="F304" s="2" t="s">
        <v>72</v>
      </c>
      <c r="G304" s="155">
        <f>H304+I304+J304+K304</f>
        <v>0</v>
      </c>
      <c r="H304" s="292">
        <f>H305</f>
        <v>0</v>
      </c>
      <c r="I304" s="292">
        <f>I305</f>
        <v>0</v>
      </c>
      <c r="J304" s="292">
        <f>J305</f>
        <v>0</v>
      </c>
      <c r="K304" s="292">
        <f>K305</f>
        <v>0</v>
      </c>
    </row>
    <row r="305" spans="1:11" s="270" customFormat="1" ht="76.5" hidden="1" customHeight="1">
      <c r="A305" s="6"/>
      <c r="B305" s="1" t="s">
        <v>332</v>
      </c>
      <c r="C305" s="10" t="s">
        <v>18</v>
      </c>
      <c r="D305" s="10" t="s">
        <v>38</v>
      </c>
      <c r="E305" s="10" t="s">
        <v>628</v>
      </c>
      <c r="F305" s="2" t="s">
        <v>80</v>
      </c>
      <c r="G305" s="155">
        <f>H305+I305+J305+K305</f>
        <v>0</v>
      </c>
      <c r="H305" s="292">
        <v>0</v>
      </c>
      <c r="I305" s="286">
        <v>0</v>
      </c>
      <c r="J305" s="286">
        <f>'приложение 8.3.'!K411</f>
        <v>0</v>
      </c>
      <c r="K305" s="286">
        <v>0</v>
      </c>
    </row>
    <row r="306" spans="1:11" s="270" customFormat="1" ht="153" hidden="1" customHeight="1">
      <c r="A306" s="58"/>
      <c r="B306" s="90" t="s">
        <v>629</v>
      </c>
      <c r="C306" s="10" t="s">
        <v>18</v>
      </c>
      <c r="D306" s="10" t="s">
        <v>38</v>
      </c>
      <c r="E306" s="10" t="s">
        <v>630</v>
      </c>
      <c r="F306" s="10"/>
      <c r="G306" s="148">
        <f>SUM(H306:K306)</f>
        <v>0</v>
      </c>
      <c r="H306" s="149">
        <f>H309+H307</f>
        <v>0</v>
      </c>
      <c r="I306" s="149">
        <f>I309+I307</f>
        <v>0</v>
      </c>
      <c r="J306" s="149">
        <f>J309+J307</f>
        <v>0</v>
      </c>
      <c r="K306" s="149">
        <f>K309+K307</f>
        <v>0</v>
      </c>
    </row>
    <row r="307" spans="1:11" s="139" customFormat="1" ht="38.25" hidden="1" customHeight="1">
      <c r="A307" s="58"/>
      <c r="B307" s="8" t="s">
        <v>86</v>
      </c>
      <c r="C307" s="10" t="s">
        <v>18</v>
      </c>
      <c r="D307" s="10" t="s">
        <v>38</v>
      </c>
      <c r="E307" s="10" t="s">
        <v>630</v>
      </c>
      <c r="F307" s="10" t="s">
        <v>57</v>
      </c>
      <c r="G307" s="148">
        <f>SUM(H307:K307)</f>
        <v>0</v>
      </c>
      <c r="H307" s="149">
        <f>H308</f>
        <v>0</v>
      </c>
      <c r="I307" s="149">
        <f>I308</f>
        <v>0</v>
      </c>
      <c r="J307" s="149">
        <f>J308</f>
        <v>0</v>
      </c>
      <c r="K307" s="149">
        <f>K308</f>
        <v>0</v>
      </c>
    </row>
    <row r="308" spans="1:11" s="139" customFormat="1" ht="38.25" hidden="1" customHeight="1">
      <c r="A308" s="58"/>
      <c r="B308" s="8" t="s">
        <v>111</v>
      </c>
      <c r="C308" s="10" t="s">
        <v>18</v>
      </c>
      <c r="D308" s="10" t="s">
        <v>38</v>
      </c>
      <c r="E308" s="10" t="s">
        <v>630</v>
      </c>
      <c r="F308" s="10" t="s">
        <v>59</v>
      </c>
      <c r="G308" s="148">
        <f>SUM(H308:K308)</f>
        <v>0</v>
      </c>
      <c r="H308" s="149">
        <f>'приложение 8.3.'!I414</f>
        <v>0</v>
      </c>
      <c r="I308" s="149">
        <v>0</v>
      </c>
      <c r="J308" s="149">
        <v>0</v>
      </c>
      <c r="K308" s="149">
        <v>0</v>
      </c>
    </row>
    <row r="309" spans="1:11" s="190" customFormat="1" ht="12.75" hidden="1" customHeight="1">
      <c r="A309" s="58"/>
      <c r="B309" s="8" t="s">
        <v>71</v>
      </c>
      <c r="C309" s="10" t="s">
        <v>18</v>
      </c>
      <c r="D309" s="10" t="s">
        <v>38</v>
      </c>
      <c r="E309" s="10" t="s">
        <v>630</v>
      </c>
      <c r="F309" s="10" t="s">
        <v>72</v>
      </c>
      <c r="G309" s="148">
        <f>H309+I309+J309+K309</f>
        <v>0</v>
      </c>
      <c r="H309" s="149">
        <f>H310</f>
        <v>0</v>
      </c>
      <c r="I309" s="149">
        <f>I310</f>
        <v>0</v>
      </c>
      <c r="J309" s="149">
        <f>J310</f>
        <v>0</v>
      </c>
      <c r="K309" s="149">
        <f>K310</f>
        <v>0</v>
      </c>
    </row>
    <row r="310" spans="1:11" s="139" customFormat="1" ht="76.5" hidden="1" customHeight="1">
      <c r="A310" s="58"/>
      <c r="B310" s="8" t="s">
        <v>332</v>
      </c>
      <c r="C310" s="10" t="s">
        <v>18</v>
      </c>
      <c r="D310" s="10" t="s">
        <v>38</v>
      </c>
      <c r="E310" s="10" t="s">
        <v>630</v>
      </c>
      <c r="F310" s="10" t="s">
        <v>80</v>
      </c>
      <c r="G310" s="148">
        <f>H310+I310+J310+K310</f>
        <v>0</v>
      </c>
      <c r="H310" s="149">
        <f>'приложение 8.3.'!I417</f>
        <v>0</v>
      </c>
      <c r="I310" s="154">
        <v>0</v>
      </c>
      <c r="J310" s="154">
        <v>0</v>
      </c>
      <c r="K310" s="154">
        <v>0</v>
      </c>
    </row>
    <row r="311" spans="1:11" ht="25.5" hidden="1" customHeight="1">
      <c r="A311" s="204"/>
      <c r="B311" s="201" t="s">
        <v>358</v>
      </c>
      <c r="C311" s="142" t="s">
        <v>18</v>
      </c>
      <c r="D311" s="142" t="s">
        <v>38</v>
      </c>
      <c r="E311" s="142" t="s">
        <v>359</v>
      </c>
      <c r="F311" s="142"/>
      <c r="G311" s="299">
        <f t="shared" si="66"/>
        <v>0</v>
      </c>
      <c r="H311" s="303">
        <f>H312</f>
        <v>0</v>
      </c>
      <c r="I311" s="303">
        <f t="shared" ref="I311:K313" si="68">I312</f>
        <v>0</v>
      </c>
      <c r="J311" s="303">
        <f t="shared" si="68"/>
        <v>0</v>
      </c>
      <c r="K311" s="303">
        <f t="shared" si="68"/>
        <v>0</v>
      </c>
    </row>
    <row r="312" spans="1:11" ht="25.5" hidden="1" customHeight="1">
      <c r="A312" s="204"/>
      <c r="B312" s="97" t="s">
        <v>215</v>
      </c>
      <c r="C312" s="142" t="s">
        <v>18</v>
      </c>
      <c r="D312" s="142" t="s">
        <v>38</v>
      </c>
      <c r="E312" s="142" t="s">
        <v>562</v>
      </c>
      <c r="F312" s="142"/>
      <c r="G312" s="299">
        <f t="shared" si="66"/>
        <v>0</v>
      </c>
      <c r="H312" s="303">
        <f>H313</f>
        <v>0</v>
      </c>
      <c r="I312" s="303">
        <f t="shared" si="68"/>
        <v>0</v>
      </c>
      <c r="J312" s="303">
        <f t="shared" si="68"/>
        <v>0</v>
      </c>
      <c r="K312" s="303">
        <f t="shared" si="68"/>
        <v>0</v>
      </c>
    </row>
    <row r="313" spans="1:11" ht="38.25" hidden="1" customHeight="1">
      <c r="A313" s="144"/>
      <c r="B313" s="97" t="s">
        <v>86</v>
      </c>
      <c r="C313" s="142" t="s">
        <v>18</v>
      </c>
      <c r="D313" s="142" t="s">
        <v>38</v>
      </c>
      <c r="E313" s="142" t="s">
        <v>562</v>
      </c>
      <c r="F313" s="98" t="s">
        <v>57</v>
      </c>
      <c r="G313" s="299">
        <f t="shared" si="66"/>
        <v>0</v>
      </c>
      <c r="H313" s="300">
        <f>H314</f>
        <v>0</v>
      </c>
      <c r="I313" s="300">
        <f t="shared" si="68"/>
        <v>0</v>
      </c>
      <c r="J313" s="300">
        <f t="shared" si="68"/>
        <v>0</v>
      </c>
      <c r="K313" s="300">
        <f t="shared" si="68"/>
        <v>0</v>
      </c>
    </row>
    <row r="314" spans="1:11" ht="38.25" hidden="1" customHeight="1">
      <c r="A314" s="144"/>
      <c r="B314" s="97" t="s">
        <v>111</v>
      </c>
      <c r="C314" s="142" t="s">
        <v>18</v>
      </c>
      <c r="D314" s="142" t="s">
        <v>38</v>
      </c>
      <c r="E314" s="142" t="s">
        <v>562</v>
      </c>
      <c r="F314" s="98" t="s">
        <v>59</v>
      </c>
      <c r="G314" s="299">
        <f t="shared" si="66"/>
        <v>0</v>
      </c>
      <c r="H314" s="300">
        <f>'приложение 8.3.'!H421</f>
        <v>0</v>
      </c>
      <c r="I314" s="300">
        <f>'приложение 8.3.'!I421</f>
        <v>0</v>
      </c>
      <c r="J314" s="300">
        <f>'приложение 8.3.'!J421</f>
        <v>0</v>
      </c>
      <c r="K314" s="300">
        <f>'приложение 8.3.'!K421</f>
        <v>0</v>
      </c>
    </row>
    <row r="315" spans="1:11" ht="38.25" hidden="1" customHeight="1">
      <c r="A315" s="204"/>
      <c r="B315" s="201" t="s">
        <v>360</v>
      </c>
      <c r="C315" s="142" t="s">
        <v>18</v>
      </c>
      <c r="D315" s="142" t="s">
        <v>38</v>
      </c>
      <c r="E315" s="142" t="s">
        <v>361</v>
      </c>
      <c r="F315" s="142"/>
      <c r="G315" s="299">
        <f t="shared" si="66"/>
        <v>0</v>
      </c>
      <c r="H315" s="303">
        <f>H316</f>
        <v>0</v>
      </c>
      <c r="I315" s="303">
        <f t="shared" ref="I315:K317" si="69">I316</f>
        <v>0</v>
      </c>
      <c r="J315" s="303">
        <f t="shared" si="69"/>
        <v>0</v>
      </c>
      <c r="K315" s="303">
        <f t="shared" si="69"/>
        <v>0</v>
      </c>
    </row>
    <row r="316" spans="1:11" ht="25.5" hidden="1" customHeight="1">
      <c r="A316" s="204"/>
      <c r="B316" s="97" t="s">
        <v>215</v>
      </c>
      <c r="C316" s="142" t="s">
        <v>18</v>
      </c>
      <c r="D316" s="142" t="s">
        <v>38</v>
      </c>
      <c r="E316" s="142" t="s">
        <v>563</v>
      </c>
      <c r="F316" s="142"/>
      <c r="G316" s="299">
        <f t="shared" si="66"/>
        <v>0</v>
      </c>
      <c r="H316" s="303">
        <f>H317</f>
        <v>0</v>
      </c>
      <c r="I316" s="303">
        <f t="shared" si="69"/>
        <v>0</v>
      </c>
      <c r="J316" s="303">
        <f t="shared" si="69"/>
        <v>0</v>
      </c>
      <c r="K316" s="303">
        <f t="shared" si="69"/>
        <v>0</v>
      </c>
    </row>
    <row r="317" spans="1:11" ht="12.75" hidden="1" customHeight="1">
      <c r="A317" s="144"/>
      <c r="B317" s="97" t="s">
        <v>71</v>
      </c>
      <c r="C317" s="142" t="s">
        <v>18</v>
      </c>
      <c r="D317" s="142" t="s">
        <v>38</v>
      </c>
      <c r="E317" s="142" t="s">
        <v>563</v>
      </c>
      <c r="F317" s="98" t="s">
        <v>72</v>
      </c>
      <c r="G317" s="299">
        <f t="shared" si="66"/>
        <v>0</v>
      </c>
      <c r="H317" s="300">
        <f>H318</f>
        <v>0</v>
      </c>
      <c r="I317" s="300">
        <f t="shared" si="69"/>
        <v>0</v>
      </c>
      <c r="J317" s="300">
        <f t="shared" si="69"/>
        <v>0</v>
      </c>
      <c r="K317" s="300">
        <f t="shared" si="69"/>
        <v>0</v>
      </c>
    </row>
    <row r="318" spans="1:11" ht="61.5" hidden="1" customHeight="1">
      <c r="A318" s="144"/>
      <c r="B318" s="97" t="s">
        <v>332</v>
      </c>
      <c r="C318" s="142" t="s">
        <v>18</v>
      </c>
      <c r="D318" s="142" t="s">
        <v>38</v>
      </c>
      <c r="E318" s="142" t="s">
        <v>563</v>
      </c>
      <c r="F318" s="98" t="s">
        <v>80</v>
      </c>
      <c r="G318" s="299">
        <f t="shared" si="66"/>
        <v>0</v>
      </c>
      <c r="H318" s="300">
        <f>'приложение 8.3.'!I426</f>
        <v>0</v>
      </c>
      <c r="I318" s="300">
        <f>'приложение 8.3.'!J426</f>
        <v>0</v>
      </c>
      <c r="J318" s="300">
        <f>'приложение 8.3.'!K426</f>
        <v>0</v>
      </c>
      <c r="K318" s="300">
        <f>'приложение 8.3.'!L426</f>
        <v>0</v>
      </c>
    </row>
    <row r="319" spans="1:11" ht="51" hidden="1" customHeight="1">
      <c r="A319" s="183"/>
      <c r="B319" s="97" t="s">
        <v>98</v>
      </c>
      <c r="C319" s="98" t="s">
        <v>18</v>
      </c>
      <c r="D319" s="98" t="s">
        <v>38</v>
      </c>
      <c r="E319" s="104" t="s">
        <v>248</v>
      </c>
      <c r="F319" s="100"/>
      <c r="G319" s="299">
        <f>SUM(H319:K319)</f>
        <v>0</v>
      </c>
      <c r="H319" s="300">
        <f>H320+H338</f>
        <v>0</v>
      </c>
      <c r="I319" s="300">
        <f>I320+I338</f>
        <v>0</v>
      </c>
      <c r="J319" s="300">
        <f>J320+J338</f>
        <v>0</v>
      </c>
      <c r="K319" s="300">
        <f>K320+K338</f>
        <v>0</v>
      </c>
    </row>
    <row r="320" spans="1:11" ht="38.25" hidden="1" customHeight="1">
      <c r="A320" s="183"/>
      <c r="B320" s="97" t="s">
        <v>211</v>
      </c>
      <c r="C320" s="98" t="s">
        <v>18</v>
      </c>
      <c r="D320" s="98" t="s">
        <v>38</v>
      </c>
      <c r="E320" s="104" t="s">
        <v>250</v>
      </c>
      <c r="F320" s="100"/>
      <c r="G320" s="299">
        <f>SUM(H320:K320)</f>
        <v>0</v>
      </c>
      <c r="H320" s="300">
        <f>H333+H321+H330+H324+H327</f>
        <v>0</v>
      </c>
      <c r="I320" s="300">
        <f>I333+I321+I330+I324+I327</f>
        <v>0</v>
      </c>
      <c r="J320" s="300">
        <f>J333+J321+J330+J324+J327</f>
        <v>0</v>
      </c>
      <c r="K320" s="300">
        <f>K333+K321+K330</f>
        <v>0</v>
      </c>
    </row>
    <row r="321" spans="1:20" ht="38.25" hidden="1" customHeight="1">
      <c r="A321" s="144"/>
      <c r="B321" s="97" t="s">
        <v>199</v>
      </c>
      <c r="C321" s="98" t="s">
        <v>18</v>
      </c>
      <c r="D321" s="98" t="s">
        <v>38</v>
      </c>
      <c r="E321" s="104" t="s">
        <v>362</v>
      </c>
      <c r="F321" s="98"/>
      <c r="G321" s="302">
        <f>H321+I321+J321+K321</f>
        <v>0</v>
      </c>
      <c r="H321" s="300">
        <f>H322</f>
        <v>0</v>
      </c>
      <c r="I321" s="300">
        <f t="shared" ref="I321:K322" si="70">I322</f>
        <v>0</v>
      </c>
      <c r="J321" s="300">
        <f t="shared" si="70"/>
        <v>0</v>
      </c>
      <c r="K321" s="300">
        <f t="shared" si="70"/>
        <v>0</v>
      </c>
    </row>
    <row r="322" spans="1:20" ht="51" hidden="1" customHeight="1">
      <c r="A322" s="200"/>
      <c r="B322" s="201" t="s">
        <v>88</v>
      </c>
      <c r="C322" s="98" t="s">
        <v>18</v>
      </c>
      <c r="D322" s="98" t="s">
        <v>38</v>
      </c>
      <c r="E322" s="104" t="s">
        <v>362</v>
      </c>
      <c r="F322" s="142" t="s">
        <v>49</v>
      </c>
      <c r="G322" s="302">
        <f>H322+I322+J322+K322</f>
        <v>0</v>
      </c>
      <c r="H322" s="303">
        <f>H323</f>
        <v>0</v>
      </c>
      <c r="I322" s="303">
        <f t="shared" si="70"/>
        <v>0</v>
      </c>
      <c r="J322" s="303">
        <f t="shared" si="70"/>
        <v>0</v>
      </c>
      <c r="K322" s="303">
        <f t="shared" si="70"/>
        <v>0</v>
      </c>
    </row>
    <row r="323" spans="1:20" ht="12.75" hidden="1" customHeight="1">
      <c r="A323" s="200"/>
      <c r="B323" s="201" t="s">
        <v>66</v>
      </c>
      <c r="C323" s="98" t="s">
        <v>18</v>
      </c>
      <c r="D323" s="98" t="s">
        <v>38</v>
      </c>
      <c r="E323" s="104" t="s">
        <v>362</v>
      </c>
      <c r="F323" s="142" t="s">
        <v>64</v>
      </c>
      <c r="G323" s="302">
        <f>SUM(H323:K323)</f>
        <v>0</v>
      </c>
      <c r="H323" s="303">
        <f>'приложение 8.3.'!I431</f>
        <v>0</v>
      </c>
      <c r="I323" s="303">
        <f>'приложение 8.3.'!J431</f>
        <v>0</v>
      </c>
      <c r="J323" s="303">
        <f>'приложение 8.3.'!K431</f>
        <v>0</v>
      </c>
      <c r="K323" s="303">
        <f>'приложение 8.3.'!L431</f>
        <v>0</v>
      </c>
    </row>
    <row r="324" spans="1:20" s="19" customFormat="1" ht="153" hidden="1" customHeight="1">
      <c r="A324" s="6"/>
      <c r="B324" s="21" t="s">
        <v>640</v>
      </c>
      <c r="C324" s="2" t="s">
        <v>18</v>
      </c>
      <c r="D324" s="2" t="s">
        <v>38</v>
      </c>
      <c r="E324" s="4" t="s">
        <v>641</v>
      </c>
      <c r="F324" s="2"/>
      <c r="G324" s="148">
        <f>H324+I324+J324+K324</f>
        <v>0</v>
      </c>
      <c r="H324" s="292">
        <f>H325</f>
        <v>0</v>
      </c>
      <c r="I324" s="292">
        <f t="shared" ref="I324:K328" si="71">I325</f>
        <v>0</v>
      </c>
      <c r="J324" s="292">
        <f t="shared" si="71"/>
        <v>0</v>
      </c>
      <c r="K324" s="292">
        <f t="shared" si="71"/>
        <v>0</v>
      </c>
      <c r="M324" s="293"/>
      <c r="N324" s="293"/>
      <c r="O324" s="293"/>
      <c r="P324" s="293"/>
      <c r="Q324" s="293"/>
      <c r="R324" s="293"/>
      <c r="S324" s="293"/>
      <c r="T324" s="293"/>
    </row>
    <row r="325" spans="1:20" s="21" customFormat="1" ht="51" hidden="1" customHeight="1">
      <c r="A325" s="58"/>
      <c r="B325" s="8" t="s">
        <v>88</v>
      </c>
      <c r="C325" s="2" t="s">
        <v>18</v>
      </c>
      <c r="D325" s="2" t="s">
        <v>38</v>
      </c>
      <c r="E325" s="4" t="s">
        <v>641</v>
      </c>
      <c r="F325" s="10" t="s">
        <v>49</v>
      </c>
      <c r="G325" s="148">
        <f>H325+I325+J325+K325</f>
        <v>0</v>
      </c>
      <c r="H325" s="149">
        <f>H326</f>
        <v>0</v>
      </c>
      <c r="I325" s="149">
        <f t="shared" si="71"/>
        <v>0</v>
      </c>
      <c r="J325" s="149">
        <f t="shared" si="71"/>
        <v>0</v>
      </c>
      <c r="K325" s="149">
        <f t="shared" si="71"/>
        <v>0</v>
      </c>
      <c r="M325" s="294"/>
      <c r="N325" s="294"/>
      <c r="O325" s="294"/>
      <c r="P325" s="294"/>
      <c r="Q325" s="294"/>
      <c r="R325" s="294"/>
      <c r="S325" s="294"/>
      <c r="T325" s="294"/>
    </row>
    <row r="326" spans="1:20" s="21" customFormat="1" ht="12.75" hidden="1" customHeight="1">
      <c r="A326" s="58"/>
      <c r="B326" s="8" t="s">
        <v>66</v>
      </c>
      <c r="C326" s="2" t="s">
        <v>18</v>
      </c>
      <c r="D326" s="2" t="s">
        <v>38</v>
      </c>
      <c r="E326" s="4" t="s">
        <v>641</v>
      </c>
      <c r="F326" s="10" t="s">
        <v>64</v>
      </c>
      <c r="G326" s="148">
        <f>SUM(H326:K326)</f>
        <v>0</v>
      </c>
      <c r="H326" s="149">
        <f>'приложение 8.3.'!I436</f>
        <v>0</v>
      </c>
      <c r="I326" s="149">
        <f>'приложение 8.3.'!J436</f>
        <v>0</v>
      </c>
      <c r="J326" s="149">
        <f>'приложение 8.3.'!K436</f>
        <v>0</v>
      </c>
      <c r="K326" s="149">
        <f>'приложение 8.3.'!L436</f>
        <v>0</v>
      </c>
      <c r="M326" s="294"/>
      <c r="N326" s="294"/>
      <c r="O326" s="294"/>
      <c r="P326" s="294"/>
      <c r="Q326" s="294"/>
      <c r="R326" s="294"/>
      <c r="S326" s="294"/>
      <c r="T326" s="294"/>
    </row>
    <row r="327" spans="1:20" s="19" customFormat="1" ht="154.5" hidden="1" customHeight="1">
      <c r="A327" s="6"/>
      <c r="B327" s="21" t="s">
        <v>642</v>
      </c>
      <c r="C327" s="2" t="s">
        <v>18</v>
      </c>
      <c r="D327" s="2" t="s">
        <v>38</v>
      </c>
      <c r="E327" s="4" t="s">
        <v>643</v>
      </c>
      <c r="F327" s="2"/>
      <c r="G327" s="148">
        <f>H327+I327+J327+K327</f>
        <v>0</v>
      </c>
      <c r="H327" s="292">
        <f>H328</f>
        <v>0</v>
      </c>
      <c r="I327" s="292">
        <f t="shared" si="71"/>
        <v>0</v>
      </c>
      <c r="J327" s="292">
        <f t="shared" si="71"/>
        <v>0</v>
      </c>
      <c r="K327" s="292">
        <f t="shared" si="71"/>
        <v>0</v>
      </c>
      <c r="M327" s="293"/>
      <c r="N327" s="293"/>
      <c r="O327" s="293"/>
      <c r="P327" s="293"/>
      <c r="Q327" s="293"/>
      <c r="R327" s="293"/>
      <c r="S327" s="293"/>
      <c r="T327" s="293"/>
    </row>
    <row r="328" spans="1:20" s="21" customFormat="1" ht="41.25" hidden="1" customHeight="1">
      <c r="A328" s="58"/>
      <c r="B328" s="8" t="s">
        <v>88</v>
      </c>
      <c r="C328" s="2" t="s">
        <v>18</v>
      </c>
      <c r="D328" s="2" t="s">
        <v>38</v>
      </c>
      <c r="E328" s="4" t="s">
        <v>643</v>
      </c>
      <c r="F328" s="10" t="s">
        <v>49</v>
      </c>
      <c r="G328" s="148">
        <f>H328+I328+J328+K328</f>
        <v>0</v>
      </c>
      <c r="H328" s="149">
        <f>H329</f>
        <v>0</v>
      </c>
      <c r="I328" s="149">
        <f t="shared" si="71"/>
        <v>0</v>
      </c>
      <c r="J328" s="149">
        <f t="shared" si="71"/>
        <v>0</v>
      </c>
      <c r="K328" s="149">
        <f t="shared" si="71"/>
        <v>0</v>
      </c>
      <c r="M328" s="294"/>
      <c r="N328" s="294"/>
      <c r="O328" s="294"/>
      <c r="P328" s="294"/>
      <c r="Q328" s="294"/>
      <c r="R328" s="294"/>
      <c r="S328" s="294"/>
      <c r="T328" s="294"/>
    </row>
    <row r="329" spans="1:20" s="21" customFormat="1" ht="12.75" hidden="1" customHeight="1">
      <c r="A329" s="58"/>
      <c r="B329" s="8" t="s">
        <v>66</v>
      </c>
      <c r="C329" s="2" t="s">
        <v>18</v>
      </c>
      <c r="D329" s="2" t="s">
        <v>38</v>
      </c>
      <c r="E329" s="4" t="s">
        <v>643</v>
      </c>
      <c r="F329" s="10" t="s">
        <v>64</v>
      </c>
      <c r="G329" s="148">
        <f>SUM(H329:K329)</f>
        <v>0</v>
      </c>
      <c r="H329" s="149">
        <f>'приложение 8.3.'!I440</f>
        <v>0</v>
      </c>
      <c r="I329" s="149">
        <f>'приложение 8.3.'!J440</f>
        <v>0</v>
      </c>
      <c r="J329" s="149">
        <f>'приложение 8.3.'!K440</f>
        <v>0</v>
      </c>
      <c r="K329" s="149">
        <f>'приложение 8.3.'!L440</f>
        <v>0</v>
      </c>
      <c r="M329" s="294"/>
      <c r="N329" s="294"/>
      <c r="O329" s="294"/>
      <c r="P329" s="294"/>
      <c r="Q329" s="294"/>
      <c r="R329" s="294"/>
      <c r="S329" s="294"/>
      <c r="T329" s="294"/>
    </row>
    <row r="330" spans="1:20" s="139" customFormat="1" ht="165.75" hidden="1" customHeight="1">
      <c r="A330" s="137"/>
      <c r="B330" s="211" t="s">
        <v>585</v>
      </c>
      <c r="C330" s="106" t="s">
        <v>18</v>
      </c>
      <c r="D330" s="106" t="s">
        <v>38</v>
      </c>
      <c r="E330" s="128" t="s">
        <v>584</v>
      </c>
      <c r="F330" s="106"/>
      <c r="G330" s="304">
        <f>H330+I330+J330+K330</f>
        <v>0</v>
      </c>
      <c r="H330" s="157">
        <f t="shared" ref="H330:K331" si="72">H331</f>
        <v>0</v>
      </c>
      <c r="I330" s="157">
        <f t="shared" si="72"/>
        <v>0</v>
      </c>
      <c r="J330" s="157">
        <f t="shared" si="72"/>
        <v>0</v>
      </c>
      <c r="K330" s="157">
        <f t="shared" si="72"/>
        <v>0</v>
      </c>
    </row>
    <row r="331" spans="1:20" s="211" customFormat="1" ht="54.75" hidden="1" customHeight="1">
      <c r="A331" s="209"/>
      <c r="B331" s="206" t="s">
        <v>88</v>
      </c>
      <c r="C331" s="106" t="s">
        <v>18</v>
      </c>
      <c r="D331" s="106" t="s">
        <v>38</v>
      </c>
      <c r="E331" s="128" t="s">
        <v>584</v>
      </c>
      <c r="F331" s="135" t="s">
        <v>49</v>
      </c>
      <c r="G331" s="304">
        <f>H331+I331+J331+K331</f>
        <v>0</v>
      </c>
      <c r="H331" s="305">
        <f t="shared" si="72"/>
        <v>0</v>
      </c>
      <c r="I331" s="305">
        <f t="shared" si="72"/>
        <v>0</v>
      </c>
      <c r="J331" s="305">
        <f t="shared" si="72"/>
        <v>0</v>
      </c>
      <c r="K331" s="305">
        <f t="shared" si="72"/>
        <v>0</v>
      </c>
    </row>
    <row r="332" spans="1:20" s="211" customFormat="1" ht="12.75" hidden="1" customHeight="1">
      <c r="A332" s="209"/>
      <c r="B332" s="206" t="s">
        <v>66</v>
      </c>
      <c r="C332" s="106" t="s">
        <v>18</v>
      </c>
      <c r="D332" s="106" t="s">
        <v>38</v>
      </c>
      <c r="E332" s="128" t="s">
        <v>584</v>
      </c>
      <c r="F332" s="135" t="s">
        <v>64</v>
      </c>
      <c r="G332" s="304">
        <f>SUM(H332:K332)</f>
        <v>0</v>
      </c>
      <c r="H332" s="305">
        <f>'приложение 8.3.'!I443</f>
        <v>0</v>
      </c>
      <c r="I332" s="305">
        <f>'приложение 8.3.'!J443</f>
        <v>0</v>
      </c>
      <c r="J332" s="305">
        <f>'приложение 8.3.'!K443</f>
        <v>0</v>
      </c>
      <c r="K332" s="305">
        <f>'приложение 8.3.'!L443</f>
        <v>0</v>
      </c>
    </row>
    <row r="333" spans="1:20" ht="127.5" hidden="1" customHeight="1">
      <c r="A333" s="183"/>
      <c r="B333" s="97" t="s">
        <v>476</v>
      </c>
      <c r="C333" s="98" t="s">
        <v>18</v>
      </c>
      <c r="D333" s="98" t="s">
        <v>38</v>
      </c>
      <c r="E333" s="104" t="s">
        <v>363</v>
      </c>
      <c r="F333" s="100"/>
      <c r="G333" s="299">
        <f>SUM(H333:K333)</f>
        <v>0</v>
      </c>
      <c r="H333" s="300">
        <f>H334+H336</f>
        <v>0</v>
      </c>
      <c r="I333" s="300">
        <f>I334+I336</f>
        <v>0</v>
      </c>
      <c r="J333" s="300">
        <f>J334+J336</f>
        <v>0</v>
      </c>
      <c r="K333" s="300">
        <f>K334+K336</f>
        <v>0</v>
      </c>
    </row>
    <row r="334" spans="1:20" ht="89.25" hidden="1" customHeight="1">
      <c r="A334" s="144"/>
      <c r="B334" s="97" t="s">
        <v>55</v>
      </c>
      <c r="C334" s="98" t="s">
        <v>18</v>
      </c>
      <c r="D334" s="98" t="s">
        <v>38</v>
      </c>
      <c r="E334" s="104" t="s">
        <v>363</v>
      </c>
      <c r="F334" s="98" t="s">
        <v>56</v>
      </c>
      <c r="G334" s="299">
        <f t="shared" ref="G334:G340" si="73">H334+I334+J334+K334</f>
        <v>0</v>
      </c>
      <c r="H334" s="300">
        <f>H335</f>
        <v>0</v>
      </c>
      <c r="I334" s="300">
        <f>I335</f>
        <v>0</v>
      </c>
      <c r="J334" s="300">
        <f>J335</f>
        <v>0</v>
      </c>
      <c r="K334" s="300">
        <f>K335</f>
        <v>0</v>
      </c>
    </row>
    <row r="335" spans="1:20" ht="38.25" hidden="1" customHeight="1">
      <c r="A335" s="144"/>
      <c r="B335" s="97" t="s">
        <v>104</v>
      </c>
      <c r="C335" s="98" t="s">
        <v>18</v>
      </c>
      <c r="D335" s="98" t="s">
        <v>38</v>
      </c>
      <c r="E335" s="104" t="s">
        <v>363</v>
      </c>
      <c r="F335" s="98" t="s">
        <v>105</v>
      </c>
      <c r="G335" s="299">
        <f t="shared" si="73"/>
        <v>0</v>
      </c>
      <c r="H335" s="300">
        <f>'приложение 8.3.'!I448</f>
        <v>0</v>
      </c>
      <c r="I335" s="300">
        <f>'приложение 8.3.'!J448</f>
        <v>0</v>
      </c>
      <c r="J335" s="300">
        <f>'приложение 8.3.'!K448</f>
        <v>0</v>
      </c>
      <c r="K335" s="300">
        <f>'приложение 8.3.'!L448</f>
        <v>0</v>
      </c>
    </row>
    <row r="336" spans="1:20" ht="38.25" hidden="1" customHeight="1">
      <c r="A336" s="144"/>
      <c r="B336" s="97" t="s">
        <v>86</v>
      </c>
      <c r="C336" s="98" t="s">
        <v>18</v>
      </c>
      <c r="D336" s="98" t="s">
        <v>38</v>
      </c>
      <c r="E336" s="104" t="s">
        <v>363</v>
      </c>
      <c r="F336" s="98" t="s">
        <v>57</v>
      </c>
      <c r="G336" s="299">
        <f t="shared" si="73"/>
        <v>0</v>
      </c>
      <c r="H336" s="300">
        <f>H337</f>
        <v>0</v>
      </c>
      <c r="I336" s="300">
        <f>I337</f>
        <v>0</v>
      </c>
      <c r="J336" s="300">
        <f>J337</f>
        <v>0</v>
      </c>
      <c r="K336" s="300">
        <f>K337</f>
        <v>0</v>
      </c>
    </row>
    <row r="337" spans="1:11" ht="38.25" hidden="1" customHeight="1">
      <c r="A337" s="144"/>
      <c r="B337" s="97" t="s">
        <v>111</v>
      </c>
      <c r="C337" s="98" t="s">
        <v>18</v>
      </c>
      <c r="D337" s="98" t="s">
        <v>38</v>
      </c>
      <c r="E337" s="104" t="s">
        <v>363</v>
      </c>
      <c r="F337" s="98" t="s">
        <v>59</v>
      </c>
      <c r="G337" s="299">
        <f t="shared" si="73"/>
        <v>0</v>
      </c>
      <c r="H337" s="300">
        <f>'приложение 8.3.'!I453</f>
        <v>0</v>
      </c>
      <c r="I337" s="300">
        <f>'приложение 8.3.'!J453</f>
        <v>0</v>
      </c>
      <c r="J337" s="300">
        <f>'приложение 8.3.'!K453</f>
        <v>0</v>
      </c>
      <c r="K337" s="300">
        <f>'приложение 8.3.'!L453</f>
        <v>0</v>
      </c>
    </row>
    <row r="338" spans="1:11" s="139" customFormat="1" ht="38.25" hidden="1" customHeight="1">
      <c r="A338" s="58"/>
      <c r="B338" s="8" t="s">
        <v>652</v>
      </c>
      <c r="C338" s="10" t="s">
        <v>18</v>
      </c>
      <c r="D338" s="10" t="s">
        <v>38</v>
      </c>
      <c r="E338" s="17" t="s">
        <v>653</v>
      </c>
      <c r="F338" s="10"/>
      <c r="G338" s="148">
        <f t="shared" si="73"/>
        <v>0</v>
      </c>
      <c r="H338" s="149">
        <f>H339+H342+H345+H348</f>
        <v>0</v>
      </c>
      <c r="I338" s="149">
        <f>I339+I342+I345+I348</f>
        <v>0</v>
      </c>
      <c r="J338" s="149">
        <f>J339+J342+J345+J348</f>
        <v>0</v>
      </c>
      <c r="K338" s="149">
        <f>K339+K342+K345+K348</f>
        <v>0</v>
      </c>
    </row>
    <row r="339" spans="1:11" s="139" customFormat="1" ht="38.25" hidden="1" customHeight="1">
      <c r="A339" s="58"/>
      <c r="B339" s="8" t="s">
        <v>199</v>
      </c>
      <c r="C339" s="10" t="s">
        <v>18</v>
      </c>
      <c r="D339" s="10" t="s">
        <v>38</v>
      </c>
      <c r="E339" s="17" t="s">
        <v>654</v>
      </c>
      <c r="F339" s="10"/>
      <c r="G339" s="148">
        <f t="shared" si="73"/>
        <v>0</v>
      </c>
      <c r="H339" s="149">
        <f>H340</f>
        <v>0</v>
      </c>
      <c r="I339" s="149">
        <f t="shared" ref="I339:K340" si="74">I340</f>
        <v>0</v>
      </c>
      <c r="J339" s="149">
        <f t="shared" si="74"/>
        <v>0</v>
      </c>
      <c r="K339" s="149">
        <f t="shared" si="74"/>
        <v>0</v>
      </c>
    </row>
    <row r="340" spans="1:11" s="139" customFormat="1" ht="51" hidden="1" customHeight="1">
      <c r="A340" s="58"/>
      <c r="B340" s="8" t="s">
        <v>88</v>
      </c>
      <c r="C340" s="10" t="s">
        <v>18</v>
      </c>
      <c r="D340" s="10" t="s">
        <v>38</v>
      </c>
      <c r="E340" s="17" t="s">
        <v>654</v>
      </c>
      <c r="F340" s="10" t="s">
        <v>49</v>
      </c>
      <c r="G340" s="148">
        <f t="shared" si="73"/>
        <v>0</v>
      </c>
      <c r="H340" s="149">
        <f>H341</f>
        <v>0</v>
      </c>
      <c r="I340" s="149">
        <f t="shared" si="74"/>
        <v>0</v>
      </c>
      <c r="J340" s="149">
        <f t="shared" si="74"/>
        <v>0</v>
      </c>
      <c r="K340" s="149">
        <f t="shared" si="74"/>
        <v>0</v>
      </c>
    </row>
    <row r="341" spans="1:11" s="139" customFormat="1" ht="12.75" hidden="1" customHeight="1">
      <c r="A341" s="58"/>
      <c r="B341" s="8" t="s">
        <v>66</v>
      </c>
      <c r="C341" s="10" t="s">
        <v>18</v>
      </c>
      <c r="D341" s="10" t="s">
        <v>38</v>
      </c>
      <c r="E341" s="17" t="s">
        <v>654</v>
      </c>
      <c r="F341" s="10" t="s">
        <v>64</v>
      </c>
      <c r="G341" s="148">
        <f>SUM(H341:K341)</f>
        <v>0</v>
      </c>
      <c r="H341" s="149">
        <f>'приложение 8.3.'!I459</f>
        <v>0</v>
      </c>
      <c r="I341" s="149">
        <f>'приложение 8.3.'!J459</f>
        <v>0</v>
      </c>
      <c r="J341" s="149">
        <f>'приложение 8.3.'!K459</f>
        <v>0</v>
      </c>
      <c r="K341" s="149">
        <f>'приложение 8.3.'!L459</f>
        <v>0</v>
      </c>
    </row>
    <row r="342" spans="1:11" s="139" customFormat="1" ht="153" hidden="1" customHeight="1">
      <c r="A342" s="58"/>
      <c r="B342" s="21" t="s">
        <v>640</v>
      </c>
      <c r="C342" s="10" t="s">
        <v>18</v>
      </c>
      <c r="D342" s="10" t="s">
        <v>38</v>
      </c>
      <c r="E342" s="17" t="s">
        <v>655</v>
      </c>
      <c r="F342" s="10"/>
      <c r="G342" s="148">
        <f>H342+I342+J342+K342</f>
        <v>0</v>
      </c>
      <c r="H342" s="149">
        <f>H343</f>
        <v>0</v>
      </c>
      <c r="I342" s="149">
        <f t="shared" ref="I342:K343" si="75">I343</f>
        <v>0</v>
      </c>
      <c r="J342" s="149">
        <f t="shared" si="75"/>
        <v>0</v>
      </c>
      <c r="K342" s="149">
        <f t="shared" si="75"/>
        <v>0</v>
      </c>
    </row>
    <row r="343" spans="1:11" s="139" customFormat="1" ht="51" hidden="1" customHeight="1">
      <c r="A343" s="58"/>
      <c r="B343" s="8" t="s">
        <v>88</v>
      </c>
      <c r="C343" s="10" t="s">
        <v>18</v>
      </c>
      <c r="D343" s="10" t="s">
        <v>38</v>
      </c>
      <c r="E343" s="17" t="s">
        <v>655</v>
      </c>
      <c r="F343" s="10" t="s">
        <v>49</v>
      </c>
      <c r="G343" s="148">
        <f>H343+I343+J343+K343</f>
        <v>0</v>
      </c>
      <c r="H343" s="149">
        <f>H344</f>
        <v>0</v>
      </c>
      <c r="I343" s="149">
        <f t="shared" si="75"/>
        <v>0</v>
      </c>
      <c r="J343" s="149">
        <f t="shared" si="75"/>
        <v>0</v>
      </c>
      <c r="K343" s="149">
        <f t="shared" si="75"/>
        <v>0</v>
      </c>
    </row>
    <row r="344" spans="1:11" s="211" customFormat="1" ht="12.75" hidden="1" customHeight="1">
      <c r="A344" s="58"/>
      <c r="B344" s="8" t="s">
        <v>66</v>
      </c>
      <c r="C344" s="10" t="s">
        <v>18</v>
      </c>
      <c r="D344" s="10" t="s">
        <v>38</v>
      </c>
      <c r="E344" s="17" t="s">
        <v>655</v>
      </c>
      <c r="F344" s="10" t="s">
        <v>64</v>
      </c>
      <c r="G344" s="148">
        <f>SUM(H344:K344)</f>
        <v>0</v>
      </c>
      <c r="H344" s="149">
        <f>'приложение 8.3.'!I463</f>
        <v>0</v>
      </c>
      <c r="I344" s="149">
        <f>'приложение 8.3.'!J463</f>
        <v>0</v>
      </c>
      <c r="J344" s="149">
        <f>'приложение 8.3.'!K463</f>
        <v>0</v>
      </c>
      <c r="K344" s="149">
        <f>'приложение 8.3.'!L463</f>
        <v>0</v>
      </c>
    </row>
    <row r="345" spans="1:11" s="211" customFormat="1" ht="178.5" hidden="1" customHeight="1">
      <c r="A345" s="58"/>
      <c r="B345" s="21" t="s">
        <v>642</v>
      </c>
      <c r="C345" s="10" t="s">
        <v>18</v>
      </c>
      <c r="D345" s="10" t="s">
        <v>38</v>
      </c>
      <c r="E345" s="17" t="s">
        <v>656</v>
      </c>
      <c r="F345" s="10"/>
      <c r="G345" s="148">
        <f>SUM(H345:K345)</f>
        <v>0</v>
      </c>
      <c r="H345" s="149">
        <f>H346</f>
        <v>0</v>
      </c>
      <c r="I345" s="149">
        <f t="shared" ref="I345:K346" si="76">I346</f>
        <v>0</v>
      </c>
      <c r="J345" s="149">
        <f t="shared" si="76"/>
        <v>0</v>
      </c>
      <c r="K345" s="149">
        <f t="shared" si="76"/>
        <v>0</v>
      </c>
    </row>
    <row r="346" spans="1:11" s="211" customFormat="1" ht="53.25" hidden="1" customHeight="1">
      <c r="A346" s="58"/>
      <c r="B346" s="8" t="s">
        <v>88</v>
      </c>
      <c r="C346" s="10" t="s">
        <v>18</v>
      </c>
      <c r="D346" s="10" t="s">
        <v>38</v>
      </c>
      <c r="E346" s="17" t="s">
        <v>656</v>
      </c>
      <c r="F346" s="10" t="s">
        <v>49</v>
      </c>
      <c r="G346" s="148">
        <f>SUM(H346:K346)</f>
        <v>0</v>
      </c>
      <c r="H346" s="149">
        <f>H347</f>
        <v>0</v>
      </c>
      <c r="I346" s="149">
        <f t="shared" si="76"/>
        <v>0</v>
      </c>
      <c r="J346" s="149">
        <f t="shared" si="76"/>
        <v>0</v>
      </c>
      <c r="K346" s="149">
        <f t="shared" si="76"/>
        <v>0</v>
      </c>
    </row>
    <row r="347" spans="1:11" s="211" customFormat="1" ht="12.75" hidden="1" customHeight="1">
      <c r="A347" s="58"/>
      <c r="B347" s="8" t="s">
        <v>66</v>
      </c>
      <c r="C347" s="10" t="s">
        <v>18</v>
      </c>
      <c r="D347" s="10" t="s">
        <v>38</v>
      </c>
      <c r="E347" s="17" t="s">
        <v>656</v>
      </c>
      <c r="F347" s="10" t="s">
        <v>64</v>
      </c>
      <c r="G347" s="148">
        <f>SUM(H347:K347)</f>
        <v>0</v>
      </c>
      <c r="H347" s="149">
        <f>'приложение 8.3.'!I467</f>
        <v>0</v>
      </c>
      <c r="I347" s="149">
        <f>'приложение 8.3.'!J467</f>
        <v>0</v>
      </c>
      <c r="J347" s="149">
        <f>'приложение 8.3.'!K467</f>
        <v>0</v>
      </c>
      <c r="K347" s="149">
        <f>'приложение 8.3.'!L467</f>
        <v>0</v>
      </c>
    </row>
    <row r="348" spans="1:11" s="211" customFormat="1" ht="165.75" hidden="1" customHeight="1">
      <c r="A348" s="58"/>
      <c r="B348" s="8" t="s">
        <v>585</v>
      </c>
      <c r="C348" s="10" t="s">
        <v>18</v>
      </c>
      <c r="D348" s="10" t="s">
        <v>38</v>
      </c>
      <c r="E348" s="17" t="s">
        <v>657</v>
      </c>
      <c r="F348" s="10"/>
      <c r="G348" s="148">
        <f>H348+I348+J348+K348</f>
        <v>0</v>
      </c>
      <c r="H348" s="149">
        <f>H349</f>
        <v>0</v>
      </c>
      <c r="I348" s="149">
        <f t="shared" ref="I348:K349" si="77">I349</f>
        <v>0</v>
      </c>
      <c r="J348" s="149">
        <f t="shared" si="77"/>
        <v>0</v>
      </c>
      <c r="K348" s="149">
        <f t="shared" si="77"/>
        <v>0</v>
      </c>
    </row>
    <row r="349" spans="1:11" s="211" customFormat="1" ht="51" hidden="1" customHeight="1">
      <c r="A349" s="58"/>
      <c r="B349" s="8" t="s">
        <v>88</v>
      </c>
      <c r="C349" s="10" t="s">
        <v>18</v>
      </c>
      <c r="D349" s="10" t="s">
        <v>38</v>
      </c>
      <c r="E349" s="17" t="s">
        <v>657</v>
      </c>
      <c r="F349" s="10" t="s">
        <v>49</v>
      </c>
      <c r="G349" s="148">
        <f>H349+I349+J349+K349</f>
        <v>0</v>
      </c>
      <c r="H349" s="149">
        <f>H350</f>
        <v>0</v>
      </c>
      <c r="I349" s="149">
        <f t="shared" si="77"/>
        <v>0</v>
      </c>
      <c r="J349" s="149">
        <f t="shared" si="77"/>
        <v>0</v>
      </c>
      <c r="K349" s="149">
        <f t="shared" si="77"/>
        <v>0</v>
      </c>
    </row>
    <row r="350" spans="1:11" s="139" customFormat="1" ht="12.75" hidden="1" customHeight="1">
      <c r="A350" s="58"/>
      <c r="B350" s="8" t="s">
        <v>66</v>
      </c>
      <c r="C350" s="10" t="s">
        <v>18</v>
      </c>
      <c r="D350" s="10" t="s">
        <v>38</v>
      </c>
      <c r="E350" s="17" t="s">
        <v>657</v>
      </c>
      <c r="F350" s="10" t="s">
        <v>64</v>
      </c>
      <c r="G350" s="148">
        <f>SUM(H350:K350)</f>
        <v>0</v>
      </c>
      <c r="H350" s="149">
        <f>'приложение 8.3.'!I471</f>
        <v>0</v>
      </c>
      <c r="I350" s="149">
        <f>'приложение 8.3.'!J471</f>
        <v>0</v>
      </c>
      <c r="J350" s="149">
        <f>'приложение 8.3.'!K471</f>
        <v>0</v>
      </c>
      <c r="K350" s="149">
        <f>'приложение 8.3.'!L471</f>
        <v>0</v>
      </c>
    </row>
    <row r="351" spans="1:11" ht="51" customHeight="1">
      <c r="A351" s="144"/>
      <c r="B351" s="97" t="s">
        <v>364</v>
      </c>
      <c r="C351" s="98" t="s">
        <v>18</v>
      </c>
      <c r="D351" s="98" t="s">
        <v>38</v>
      </c>
      <c r="E351" s="104" t="s">
        <v>365</v>
      </c>
      <c r="F351" s="98"/>
      <c r="G351" s="302">
        <f>SUM(H351:K351)</f>
        <v>-1790.3999999999999</v>
      </c>
      <c r="H351" s="300">
        <f>H352+H375+H379</f>
        <v>-2381.1999999999998</v>
      </c>
      <c r="I351" s="300">
        <f>I352+I375+I379</f>
        <v>0</v>
      </c>
      <c r="J351" s="300">
        <f>J352+J375+J379</f>
        <v>590.79999999999995</v>
      </c>
      <c r="K351" s="300">
        <f>K352+K375+K379</f>
        <v>0</v>
      </c>
    </row>
    <row r="352" spans="1:11" ht="38.25" customHeight="1">
      <c r="A352" s="144"/>
      <c r="B352" s="97" t="s">
        <v>366</v>
      </c>
      <c r="C352" s="98" t="s">
        <v>18</v>
      </c>
      <c r="D352" s="98" t="s">
        <v>38</v>
      </c>
      <c r="E352" s="104" t="s">
        <v>367</v>
      </c>
      <c r="F352" s="98"/>
      <c r="G352" s="302">
        <f>SUM(H352:K352)</f>
        <v>-1790.3999999999999</v>
      </c>
      <c r="H352" s="300">
        <f>H353+H360+H363+H366+H369+H372</f>
        <v>-2381.1999999999998</v>
      </c>
      <c r="I352" s="300">
        <f t="shared" ref="I352:K352" si="78">I353+I360+I363+I366+I369+I372</f>
        <v>0</v>
      </c>
      <c r="J352" s="300">
        <f t="shared" si="78"/>
        <v>590.79999999999995</v>
      </c>
      <c r="K352" s="300">
        <f t="shared" si="78"/>
        <v>0</v>
      </c>
    </row>
    <row r="353" spans="1:11" ht="38.25" customHeight="1">
      <c r="A353" s="144"/>
      <c r="B353" s="97" t="s">
        <v>199</v>
      </c>
      <c r="C353" s="98" t="s">
        <v>18</v>
      </c>
      <c r="D353" s="98" t="s">
        <v>38</v>
      </c>
      <c r="E353" s="104" t="s">
        <v>329</v>
      </c>
      <c r="F353" s="98"/>
      <c r="G353" s="302">
        <f>SUM(H353:K353)</f>
        <v>73.3</v>
      </c>
      <c r="H353" s="300">
        <f>H354+H356+H358</f>
        <v>73.3</v>
      </c>
      <c r="I353" s="300">
        <v>0</v>
      </c>
      <c r="J353" s="300">
        <v>0</v>
      </c>
      <c r="K353" s="300">
        <v>0</v>
      </c>
    </row>
    <row r="354" spans="1:11" ht="89.25" customHeight="1">
      <c r="A354" s="144"/>
      <c r="B354" s="201" t="s">
        <v>55</v>
      </c>
      <c r="C354" s="98" t="s">
        <v>18</v>
      </c>
      <c r="D354" s="98" t="s">
        <v>38</v>
      </c>
      <c r="E354" s="104" t="s">
        <v>329</v>
      </c>
      <c r="F354" s="142" t="s">
        <v>56</v>
      </c>
      <c r="G354" s="302">
        <f>SUM(H354:K354)</f>
        <v>120.9</v>
      </c>
      <c r="H354" s="303">
        <f>H355</f>
        <v>120.9</v>
      </c>
      <c r="I354" s="303">
        <f>I355</f>
        <v>0</v>
      </c>
      <c r="J354" s="303">
        <f>J355</f>
        <v>0</v>
      </c>
      <c r="K354" s="303">
        <f>K355</f>
        <v>0</v>
      </c>
    </row>
    <row r="355" spans="1:11" ht="25.5" customHeight="1">
      <c r="A355" s="144"/>
      <c r="B355" s="201" t="s">
        <v>67</v>
      </c>
      <c r="C355" s="98" t="s">
        <v>18</v>
      </c>
      <c r="D355" s="98" t="s">
        <v>38</v>
      </c>
      <c r="E355" s="104" t="s">
        <v>329</v>
      </c>
      <c r="F355" s="142" t="s">
        <v>68</v>
      </c>
      <c r="G355" s="302">
        <f t="shared" ref="G355:G382" si="79">SUM(H355:K355)</f>
        <v>120.9</v>
      </c>
      <c r="H355" s="303">
        <f>'приложение 8.3.'!I476</f>
        <v>120.9</v>
      </c>
      <c r="I355" s="303">
        <f>'приложение 8.3.'!J476</f>
        <v>0</v>
      </c>
      <c r="J355" s="303">
        <f>'приложение 8.3.'!K476</f>
        <v>0</v>
      </c>
      <c r="K355" s="303">
        <f>'приложение 8.3.'!L476</f>
        <v>0</v>
      </c>
    </row>
    <row r="356" spans="1:11" ht="38.25" customHeight="1">
      <c r="A356" s="144"/>
      <c r="B356" s="97" t="s">
        <v>86</v>
      </c>
      <c r="C356" s="98" t="s">
        <v>18</v>
      </c>
      <c r="D356" s="98" t="s">
        <v>38</v>
      </c>
      <c r="E356" s="104" t="s">
        <v>329</v>
      </c>
      <c r="F356" s="142" t="s">
        <v>57</v>
      </c>
      <c r="G356" s="302">
        <f t="shared" si="79"/>
        <v>-47.600000000000009</v>
      </c>
      <c r="H356" s="303">
        <f>H357</f>
        <v>-47.600000000000009</v>
      </c>
      <c r="I356" s="303">
        <f>I357</f>
        <v>0</v>
      </c>
      <c r="J356" s="303">
        <f>J357</f>
        <v>0</v>
      </c>
      <c r="K356" s="303">
        <f>K357</f>
        <v>0</v>
      </c>
    </row>
    <row r="357" spans="1:11" ht="38.25" customHeight="1">
      <c r="A357" s="144"/>
      <c r="B357" s="97" t="s">
        <v>111</v>
      </c>
      <c r="C357" s="98" t="s">
        <v>18</v>
      </c>
      <c r="D357" s="98" t="s">
        <v>38</v>
      </c>
      <c r="E357" s="104" t="s">
        <v>329</v>
      </c>
      <c r="F357" s="142" t="s">
        <v>59</v>
      </c>
      <c r="G357" s="302">
        <f t="shared" si="79"/>
        <v>-47.600000000000009</v>
      </c>
      <c r="H357" s="303">
        <f>'приложение 8.3.'!I482</f>
        <v>-47.600000000000009</v>
      </c>
      <c r="I357" s="303">
        <f>'приложение 8.3.'!J482</f>
        <v>0</v>
      </c>
      <c r="J357" s="303">
        <f>'приложение 8.3.'!K482</f>
        <v>0</v>
      </c>
      <c r="K357" s="303">
        <f>'приложение 8.3.'!L482</f>
        <v>0</v>
      </c>
    </row>
    <row r="358" spans="1:11" ht="12.75" hidden="1" customHeight="1">
      <c r="A358" s="144"/>
      <c r="B358" s="214" t="s">
        <v>71</v>
      </c>
      <c r="C358" s="98" t="s">
        <v>18</v>
      </c>
      <c r="D358" s="98" t="s">
        <v>38</v>
      </c>
      <c r="E358" s="104" t="s">
        <v>329</v>
      </c>
      <c r="F358" s="142" t="s">
        <v>72</v>
      </c>
      <c r="G358" s="302" t="e">
        <f t="shared" si="79"/>
        <v>#REF!</v>
      </c>
      <c r="H358" s="303">
        <f>'приложение 8.3.'!I485</f>
        <v>0</v>
      </c>
      <c r="I358" s="303" t="e">
        <f>#REF!</f>
        <v>#REF!</v>
      </c>
      <c r="J358" s="303" t="e">
        <f>#REF!</f>
        <v>#REF!</v>
      </c>
      <c r="K358" s="303" t="e">
        <f>#REF!</f>
        <v>#REF!</v>
      </c>
    </row>
    <row r="359" spans="1:11" ht="25.5" hidden="1" customHeight="1">
      <c r="A359" s="144"/>
      <c r="B359" s="214" t="s">
        <v>73</v>
      </c>
      <c r="C359" s="98" t="s">
        <v>18</v>
      </c>
      <c r="D359" s="98" t="s">
        <v>38</v>
      </c>
      <c r="E359" s="104" t="s">
        <v>329</v>
      </c>
      <c r="F359" s="142" t="s">
        <v>74</v>
      </c>
      <c r="G359" s="302">
        <f t="shared" si="79"/>
        <v>0</v>
      </c>
      <c r="H359" s="303">
        <f>'приложение 8.3.'!I486</f>
        <v>0</v>
      </c>
      <c r="I359" s="303">
        <f>'приложение 8.3.'!J486</f>
        <v>0</v>
      </c>
      <c r="J359" s="303">
        <f>'приложение 8.3.'!K486</f>
        <v>0</v>
      </c>
      <c r="K359" s="303">
        <f>'приложение 8.3.'!L486</f>
        <v>0</v>
      </c>
    </row>
    <row r="360" spans="1:11" ht="25.5" customHeight="1">
      <c r="A360" s="144"/>
      <c r="B360" s="97" t="s">
        <v>215</v>
      </c>
      <c r="C360" s="98" t="s">
        <v>18</v>
      </c>
      <c r="D360" s="98" t="s">
        <v>38</v>
      </c>
      <c r="E360" s="104" t="s">
        <v>570</v>
      </c>
      <c r="F360" s="98"/>
      <c r="G360" s="302">
        <f t="shared" si="79"/>
        <v>-2527.6</v>
      </c>
      <c r="H360" s="300">
        <f>H361</f>
        <v>-2527.6</v>
      </c>
      <c r="I360" s="300">
        <f t="shared" ref="I360:K361" si="80">I361</f>
        <v>0</v>
      </c>
      <c r="J360" s="300">
        <f t="shared" si="80"/>
        <v>0</v>
      </c>
      <c r="K360" s="300">
        <f t="shared" si="80"/>
        <v>0</v>
      </c>
    </row>
    <row r="361" spans="1:11" ht="38.25" customHeight="1">
      <c r="A361" s="144"/>
      <c r="B361" s="97" t="s">
        <v>86</v>
      </c>
      <c r="C361" s="98" t="s">
        <v>18</v>
      </c>
      <c r="D361" s="98" t="s">
        <v>38</v>
      </c>
      <c r="E361" s="104" t="s">
        <v>570</v>
      </c>
      <c r="F361" s="142" t="s">
        <v>57</v>
      </c>
      <c r="G361" s="302">
        <f t="shared" si="79"/>
        <v>-2527.6</v>
      </c>
      <c r="H361" s="303">
        <f>H362</f>
        <v>-2527.6</v>
      </c>
      <c r="I361" s="303">
        <f t="shared" si="80"/>
        <v>0</v>
      </c>
      <c r="J361" s="303">
        <f t="shared" si="80"/>
        <v>0</v>
      </c>
      <c r="K361" s="303">
        <f t="shared" si="80"/>
        <v>0</v>
      </c>
    </row>
    <row r="362" spans="1:11" ht="38.25" customHeight="1">
      <c r="A362" s="144"/>
      <c r="B362" s="97" t="s">
        <v>111</v>
      </c>
      <c r="C362" s="98" t="s">
        <v>18</v>
      </c>
      <c r="D362" s="98" t="s">
        <v>38</v>
      </c>
      <c r="E362" s="104" t="s">
        <v>570</v>
      </c>
      <c r="F362" s="142" t="s">
        <v>59</v>
      </c>
      <c r="G362" s="302">
        <f t="shared" si="79"/>
        <v>-2527.6</v>
      </c>
      <c r="H362" s="303">
        <f>'приложение 8.3.'!I492</f>
        <v>-2527.6</v>
      </c>
      <c r="I362" s="303">
        <f>'приложение 8.3.'!J492</f>
        <v>0</v>
      </c>
      <c r="J362" s="303">
        <f>'приложение 8.3.'!K492</f>
        <v>0</v>
      </c>
      <c r="K362" s="303">
        <f>'приложение 8.3.'!L492</f>
        <v>0</v>
      </c>
    </row>
    <row r="363" spans="1:11" s="211" customFormat="1" ht="129" hidden="1" customHeight="1">
      <c r="A363" s="209"/>
      <c r="B363" s="206" t="s">
        <v>477</v>
      </c>
      <c r="C363" s="135" t="s">
        <v>18</v>
      </c>
      <c r="D363" s="135" t="s">
        <v>38</v>
      </c>
      <c r="E363" s="135" t="s">
        <v>622</v>
      </c>
      <c r="F363" s="135"/>
      <c r="G363" s="304">
        <f t="shared" ref="G363:G368" si="81">H363+I363+J363+K363</f>
        <v>0</v>
      </c>
      <c r="H363" s="305">
        <f>H364</f>
        <v>0</v>
      </c>
      <c r="I363" s="305">
        <f t="shared" ref="I363:K367" si="82">I364</f>
        <v>0</v>
      </c>
      <c r="J363" s="305">
        <f t="shared" si="82"/>
        <v>0</v>
      </c>
      <c r="K363" s="305">
        <f t="shared" si="82"/>
        <v>0</v>
      </c>
    </row>
    <row r="364" spans="1:11" s="211" customFormat="1" ht="42.75" hidden="1" customHeight="1">
      <c r="A364" s="209"/>
      <c r="B364" s="97" t="s">
        <v>86</v>
      </c>
      <c r="C364" s="135" t="s">
        <v>18</v>
      </c>
      <c r="D364" s="135" t="s">
        <v>38</v>
      </c>
      <c r="E364" s="135" t="s">
        <v>622</v>
      </c>
      <c r="F364" s="135" t="s">
        <v>57</v>
      </c>
      <c r="G364" s="304">
        <f t="shared" si="81"/>
        <v>0</v>
      </c>
      <c r="H364" s="305">
        <f>H365</f>
        <v>0</v>
      </c>
      <c r="I364" s="305">
        <f t="shared" si="82"/>
        <v>0</v>
      </c>
      <c r="J364" s="305">
        <f t="shared" si="82"/>
        <v>0</v>
      </c>
      <c r="K364" s="305">
        <f t="shared" si="82"/>
        <v>0</v>
      </c>
    </row>
    <row r="365" spans="1:11" s="211" customFormat="1" ht="38.25" hidden="1" customHeight="1">
      <c r="A365" s="209"/>
      <c r="B365" s="105" t="s">
        <v>111</v>
      </c>
      <c r="C365" s="135" t="s">
        <v>18</v>
      </c>
      <c r="D365" s="135" t="s">
        <v>38</v>
      </c>
      <c r="E365" s="135" t="s">
        <v>622</v>
      </c>
      <c r="F365" s="135" t="s">
        <v>59</v>
      </c>
      <c r="G365" s="304">
        <f t="shared" si="81"/>
        <v>0</v>
      </c>
      <c r="H365" s="305">
        <f>'приложение 8.3.'!I496</f>
        <v>0</v>
      </c>
      <c r="I365" s="305">
        <f>'приложение 8.3.'!J496</f>
        <v>0</v>
      </c>
      <c r="J365" s="305">
        <f>'приложение 8.3.'!K496</f>
        <v>0</v>
      </c>
      <c r="K365" s="305">
        <f>'приложение 8.3.'!L496</f>
        <v>0</v>
      </c>
    </row>
    <row r="366" spans="1:11" s="211" customFormat="1" ht="159.75" hidden="1" customHeight="1">
      <c r="A366" s="209"/>
      <c r="B366" s="206" t="s">
        <v>582</v>
      </c>
      <c r="C366" s="135" t="s">
        <v>18</v>
      </c>
      <c r="D366" s="135" t="s">
        <v>38</v>
      </c>
      <c r="E366" s="135" t="s">
        <v>623</v>
      </c>
      <c r="F366" s="135"/>
      <c r="G366" s="304">
        <f t="shared" si="81"/>
        <v>0</v>
      </c>
      <c r="H366" s="305">
        <f>H367</f>
        <v>0</v>
      </c>
      <c r="I366" s="305">
        <f t="shared" si="82"/>
        <v>0</v>
      </c>
      <c r="J366" s="305">
        <f t="shared" si="82"/>
        <v>0</v>
      </c>
      <c r="K366" s="305">
        <f t="shared" si="82"/>
        <v>0</v>
      </c>
    </row>
    <row r="367" spans="1:11" s="211" customFormat="1" ht="42.75" hidden="1" customHeight="1">
      <c r="A367" s="209"/>
      <c r="B367" s="97" t="s">
        <v>86</v>
      </c>
      <c r="C367" s="135" t="s">
        <v>18</v>
      </c>
      <c r="D367" s="135" t="s">
        <v>38</v>
      </c>
      <c r="E367" s="135" t="s">
        <v>623</v>
      </c>
      <c r="F367" s="135" t="s">
        <v>57</v>
      </c>
      <c r="G367" s="304">
        <f t="shared" si="81"/>
        <v>0</v>
      </c>
      <c r="H367" s="305">
        <f>H368</f>
        <v>0</v>
      </c>
      <c r="I367" s="305">
        <f t="shared" si="82"/>
        <v>0</v>
      </c>
      <c r="J367" s="305">
        <f t="shared" si="82"/>
        <v>0</v>
      </c>
      <c r="K367" s="305">
        <f t="shared" si="82"/>
        <v>0</v>
      </c>
    </row>
    <row r="368" spans="1:11" s="211" customFormat="1" ht="38.25" hidden="1" customHeight="1">
      <c r="A368" s="209"/>
      <c r="B368" s="105" t="s">
        <v>111</v>
      </c>
      <c r="C368" s="135" t="s">
        <v>18</v>
      </c>
      <c r="D368" s="135" t="s">
        <v>38</v>
      </c>
      <c r="E368" s="135" t="s">
        <v>623</v>
      </c>
      <c r="F368" s="135" t="s">
        <v>59</v>
      </c>
      <c r="G368" s="304">
        <f t="shared" si="81"/>
        <v>0</v>
      </c>
      <c r="H368" s="305">
        <f>'приложение 8.3.'!I500</f>
        <v>0</v>
      </c>
      <c r="I368" s="305">
        <f>'приложение 8.3.'!J500</f>
        <v>0</v>
      </c>
      <c r="J368" s="305">
        <f>'приложение 8.3.'!K500</f>
        <v>0</v>
      </c>
      <c r="K368" s="305">
        <f>'приложение 8.3.'!L500</f>
        <v>0</v>
      </c>
    </row>
    <row r="369" spans="1:11" s="211" customFormat="1" ht="38.25" customHeight="1">
      <c r="A369" s="137"/>
      <c r="B369" s="105" t="s">
        <v>666</v>
      </c>
      <c r="C369" s="106" t="s">
        <v>18</v>
      </c>
      <c r="D369" s="106" t="s">
        <v>38</v>
      </c>
      <c r="E369" s="106" t="s">
        <v>667</v>
      </c>
      <c r="F369" s="106"/>
      <c r="G369" s="156">
        <f t="shared" ref="G369:G374" si="83">H369+I369+J369+K369</f>
        <v>590.79999999999995</v>
      </c>
      <c r="H369" s="157">
        <f t="shared" ref="H369:K370" si="84">H370</f>
        <v>0</v>
      </c>
      <c r="I369" s="157">
        <f t="shared" si="84"/>
        <v>0</v>
      </c>
      <c r="J369" s="157">
        <f t="shared" si="84"/>
        <v>590.79999999999995</v>
      </c>
      <c r="K369" s="157">
        <f t="shared" si="84"/>
        <v>0</v>
      </c>
    </row>
    <row r="370" spans="1:11" s="211" customFormat="1" ht="38.25" customHeight="1">
      <c r="A370" s="137"/>
      <c r="B370" s="105" t="s">
        <v>86</v>
      </c>
      <c r="C370" s="106" t="s">
        <v>18</v>
      </c>
      <c r="D370" s="106" t="s">
        <v>38</v>
      </c>
      <c r="E370" s="106" t="s">
        <v>667</v>
      </c>
      <c r="F370" s="106" t="s">
        <v>57</v>
      </c>
      <c r="G370" s="156">
        <f t="shared" si="83"/>
        <v>590.79999999999995</v>
      </c>
      <c r="H370" s="157">
        <f t="shared" si="84"/>
        <v>0</v>
      </c>
      <c r="I370" s="157">
        <f t="shared" si="84"/>
        <v>0</v>
      </c>
      <c r="J370" s="157">
        <f t="shared" si="84"/>
        <v>590.79999999999995</v>
      </c>
      <c r="K370" s="157">
        <f t="shared" si="84"/>
        <v>0</v>
      </c>
    </row>
    <row r="371" spans="1:11" s="211" customFormat="1" ht="38.25" customHeight="1">
      <c r="A371" s="137"/>
      <c r="B371" s="105" t="s">
        <v>111</v>
      </c>
      <c r="C371" s="106" t="s">
        <v>18</v>
      </c>
      <c r="D371" s="106" t="s">
        <v>38</v>
      </c>
      <c r="E371" s="106" t="s">
        <v>667</v>
      </c>
      <c r="F371" s="106" t="s">
        <v>59</v>
      </c>
      <c r="G371" s="156">
        <f t="shared" si="83"/>
        <v>590.79999999999995</v>
      </c>
      <c r="H371" s="157">
        <f>'приложение 8.3.'!I504</f>
        <v>0</v>
      </c>
      <c r="I371" s="157">
        <f>'приложение 8.3.'!J504</f>
        <v>0</v>
      </c>
      <c r="J371" s="157">
        <f>'приложение 8.3.'!K504</f>
        <v>590.79999999999995</v>
      </c>
      <c r="K371" s="157">
        <f>'приложение 8.3.'!L504</f>
        <v>0</v>
      </c>
    </row>
    <row r="372" spans="1:11" s="211" customFormat="1" ht="51" customHeight="1">
      <c r="A372" s="137"/>
      <c r="B372" s="105" t="s">
        <v>668</v>
      </c>
      <c r="C372" s="106" t="s">
        <v>18</v>
      </c>
      <c r="D372" s="106" t="s">
        <v>38</v>
      </c>
      <c r="E372" s="106" t="s">
        <v>669</v>
      </c>
      <c r="F372" s="106"/>
      <c r="G372" s="156">
        <f t="shared" si="83"/>
        <v>73.099999999999994</v>
      </c>
      <c r="H372" s="157">
        <f t="shared" ref="H372:K373" si="85">H373</f>
        <v>73.099999999999994</v>
      </c>
      <c r="I372" s="157">
        <f t="shared" si="85"/>
        <v>0</v>
      </c>
      <c r="J372" s="157">
        <f t="shared" si="85"/>
        <v>0</v>
      </c>
      <c r="K372" s="157">
        <f t="shared" si="85"/>
        <v>0</v>
      </c>
    </row>
    <row r="373" spans="1:11" s="211" customFormat="1" ht="38.25" customHeight="1">
      <c r="A373" s="137"/>
      <c r="B373" s="105" t="s">
        <v>86</v>
      </c>
      <c r="C373" s="106" t="s">
        <v>18</v>
      </c>
      <c r="D373" s="106" t="s">
        <v>38</v>
      </c>
      <c r="E373" s="106" t="s">
        <v>669</v>
      </c>
      <c r="F373" s="106" t="s">
        <v>57</v>
      </c>
      <c r="G373" s="156">
        <f t="shared" si="83"/>
        <v>73.099999999999994</v>
      </c>
      <c r="H373" s="157">
        <f t="shared" si="85"/>
        <v>73.099999999999994</v>
      </c>
      <c r="I373" s="157">
        <f t="shared" si="85"/>
        <v>0</v>
      </c>
      <c r="J373" s="157">
        <f t="shared" si="85"/>
        <v>0</v>
      </c>
      <c r="K373" s="157">
        <f t="shared" si="85"/>
        <v>0</v>
      </c>
    </row>
    <row r="374" spans="1:11" s="211" customFormat="1" ht="53.25" customHeight="1">
      <c r="A374" s="137"/>
      <c r="B374" s="105" t="s">
        <v>111</v>
      </c>
      <c r="C374" s="106" t="s">
        <v>18</v>
      </c>
      <c r="D374" s="106" t="s">
        <v>38</v>
      </c>
      <c r="E374" s="106" t="s">
        <v>669</v>
      </c>
      <c r="F374" s="106" t="s">
        <v>59</v>
      </c>
      <c r="G374" s="156">
        <f t="shared" si="83"/>
        <v>73.099999999999994</v>
      </c>
      <c r="H374" s="157">
        <f>'приложение 8.3.'!I508</f>
        <v>73.099999999999994</v>
      </c>
      <c r="I374" s="157">
        <f>'приложение 8.3.'!J508</f>
        <v>0</v>
      </c>
      <c r="J374" s="157">
        <f>'приложение 8.3.'!K508</f>
        <v>0</v>
      </c>
      <c r="K374" s="157">
        <f>'приложение 8.3.'!L508</f>
        <v>0</v>
      </c>
    </row>
    <row r="375" spans="1:11" ht="25.5" hidden="1" customHeight="1">
      <c r="A375" s="144"/>
      <c r="B375" s="97" t="s">
        <v>368</v>
      </c>
      <c r="C375" s="98" t="s">
        <v>18</v>
      </c>
      <c r="D375" s="98" t="s">
        <v>38</v>
      </c>
      <c r="E375" s="104" t="s">
        <v>369</v>
      </c>
      <c r="F375" s="98"/>
      <c r="G375" s="302">
        <f t="shared" si="79"/>
        <v>0</v>
      </c>
      <c r="H375" s="300">
        <f>H376</f>
        <v>0</v>
      </c>
      <c r="I375" s="300">
        <f t="shared" ref="I375:K377" si="86">I376</f>
        <v>0</v>
      </c>
      <c r="J375" s="300">
        <f t="shared" si="86"/>
        <v>0</v>
      </c>
      <c r="K375" s="300">
        <f t="shared" si="86"/>
        <v>0</v>
      </c>
    </row>
    <row r="376" spans="1:11" ht="25.5" hidden="1" customHeight="1">
      <c r="A376" s="144"/>
      <c r="B376" s="97" t="s">
        <v>215</v>
      </c>
      <c r="C376" s="98" t="s">
        <v>18</v>
      </c>
      <c r="D376" s="98" t="s">
        <v>38</v>
      </c>
      <c r="E376" s="104" t="s">
        <v>569</v>
      </c>
      <c r="F376" s="98"/>
      <c r="G376" s="302">
        <f t="shared" si="79"/>
        <v>0</v>
      </c>
      <c r="H376" s="300">
        <f>H377</f>
        <v>0</v>
      </c>
      <c r="I376" s="300">
        <f t="shared" si="86"/>
        <v>0</v>
      </c>
      <c r="J376" s="300">
        <f t="shared" si="86"/>
        <v>0</v>
      </c>
      <c r="K376" s="300">
        <f t="shared" si="86"/>
        <v>0</v>
      </c>
    </row>
    <row r="377" spans="1:11" ht="38.25" hidden="1" customHeight="1">
      <c r="A377" s="144"/>
      <c r="B377" s="97" t="s">
        <v>86</v>
      </c>
      <c r="C377" s="98" t="s">
        <v>18</v>
      </c>
      <c r="D377" s="98" t="s">
        <v>38</v>
      </c>
      <c r="E377" s="104" t="s">
        <v>569</v>
      </c>
      <c r="F377" s="142" t="s">
        <v>57</v>
      </c>
      <c r="G377" s="302">
        <f t="shared" si="79"/>
        <v>0</v>
      </c>
      <c r="H377" s="303">
        <f>H378</f>
        <v>0</v>
      </c>
      <c r="I377" s="303">
        <f t="shared" si="86"/>
        <v>0</v>
      </c>
      <c r="J377" s="303">
        <f t="shared" si="86"/>
        <v>0</v>
      </c>
      <c r="K377" s="303">
        <f t="shared" si="86"/>
        <v>0</v>
      </c>
    </row>
    <row r="378" spans="1:11" s="181" customFormat="1" ht="38.25" hidden="1" customHeight="1">
      <c r="A378" s="144"/>
      <c r="B378" s="97" t="s">
        <v>111</v>
      </c>
      <c r="C378" s="98" t="s">
        <v>18</v>
      </c>
      <c r="D378" s="98" t="s">
        <v>38</v>
      </c>
      <c r="E378" s="104" t="s">
        <v>569</v>
      </c>
      <c r="F378" s="142" t="s">
        <v>59</v>
      </c>
      <c r="G378" s="302">
        <f t="shared" si="79"/>
        <v>0</v>
      </c>
      <c r="H378" s="302">
        <f>'приложение 8.3.'!I513</f>
        <v>0</v>
      </c>
      <c r="I378" s="302">
        <f>'приложение 8.3.'!J513</f>
        <v>0</v>
      </c>
      <c r="J378" s="302">
        <f>'приложение 8.3.'!K513</f>
        <v>0</v>
      </c>
      <c r="K378" s="302">
        <f>'приложение 8.3.'!L513</f>
        <v>0</v>
      </c>
    </row>
    <row r="379" spans="1:11" s="181" customFormat="1" ht="40.5" hidden="1" customHeight="1">
      <c r="A379" s="144"/>
      <c r="B379" s="97" t="s">
        <v>370</v>
      </c>
      <c r="C379" s="98" t="s">
        <v>18</v>
      </c>
      <c r="D379" s="98" t="s">
        <v>38</v>
      </c>
      <c r="E379" s="104" t="s">
        <v>371</v>
      </c>
      <c r="F379" s="98"/>
      <c r="G379" s="302">
        <f t="shared" si="79"/>
        <v>0</v>
      </c>
      <c r="H379" s="300">
        <f>H380</f>
        <v>0</v>
      </c>
      <c r="I379" s="300">
        <f t="shared" ref="I379:K381" si="87">I380</f>
        <v>0</v>
      </c>
      <c r="J379" s="300">
        <f t="shared" si="87"/>
        <v>0</v>
      </c>
      <c r="K379" s="300">
        <f t="shared" si="87"/>
        <v>0</v>
      </c>
    </row>
    <row r="380" spans="1:11" s="181" customFormat="1" ht="25.5" hidden="1" customHeight="1">
      <c r="A380" s="144"/>
      <c r="B380" s="97" t="s">
        <v>215</v>
      </c>
      <c r="C380" s="98" t="s">
        <v>18</v>
      </c>
      <c r="D380" s="98" t="s">
        <v>38</v>
      </c>
      <c r="E380" s="104" t="s">
        <v>568</v>
      </c>
      <c r="F380" s="98"/>
      <c r="G380" s="302">
        <f t="shared" si="79"/>
        <v>0</v>
      </c>
      <c r="H380" s="300">
        <f>H381</f>
        <v>0</v>
      </c>
      <c r="I380" s="300">
        <f t="shared" si="87"/>
        <v>0</v>
      </c>
      <c r="J380" s="300">
        <f t="shared" si="87"/>
        <v>0</v>
      </c>
      <c r="K380" s="300">
        <f t="shared" si="87"/>
        <v>0</v>
      </c>
    </row>
    <row r="381" spans="1:11" s="181" customFormat="1" ht="38.25" hidden="1" customHeight="1">
      <c r="A381" s="144"/>
      <c r="B381" s="97" t="s">
        <v>86</v>
      </c>
      <c r="C381" s="98" t="s">
        <v>18</v>
      </c>
      <c r="D381" s="98" t="s">
        <v>38</v>
      </c>
      <c r="E381" s="104" t="s">
        <v>568</v>
      </c>
      <c r="F381" s="142" t="s">
        <v>57</v>
      </c>
      <c r="G381" s="302">
        <f t="shared" si="79"/>
        <v>0</v>
      </c>
      <c r="H381" s="303">
        <f>H382</f>
        <v>0</v>
      </c>
      <c r="I381" s="303">
        <f t="shared" si="87"/>
        <v>0</v>
      </c>
      <c r="J381" s="303">
        <f t="shared" si="87"/>
        <v>0</v>
      </c>
      <c r="K381" s="303">
        <f t="shared" si="87"/>
        <v>0</v>
      </c>
    </row>
    <row r="382" spans="1:11" ht="24.75" hidden="1" customHeight="1">
      <c r="A382" s="144"/>
      <c r="B382" s="97" t="s">
        <v>111</v>
      </c>
      <c r="C382" s="98" t="s">
        <v>18</v>
      </c>
      <c r="D382" s="98" t="s">
        <v>38</v>
      </c>
      <c r="E382" s="104" t="s">
        <v>568</v>
      </c>
      <c r="F382" s="142" t="s">
        <v>59</v>
      </c>
      <c r="G382" s="302">
        <f t="shared" si="79"/>
        <v>0</v>
      </c>
      <c r="H382" s="303">
        <f>'приложение 8.3.'!I518</f>
        <v>0</v>
      </c>
      <c r="I382" s="303">
        <f>'приложение 8.3.'!J518</f>
        <v>0</v>
      </c>
      <c r="J382" s="303">
        <f>'приложение 8.3.'!K518</f>
        <v>0</v>
      </c>
      <c r="K382" s="303">
        <f>'приложение 8.3.'!L518</f>
        <v>0</v>
      </c>
    </row>
    <row r="383" spans="1:11" ht="12.75" customHeight="1">
      <c r="A383" s="196"/>
      <c r="B383" s="197" t="s">
        <v>25</v>
      </c>
      <c r="C383" s="198" t="s">
        <v>19</v>
      </c>
      <c r="D383" s="198" t="s">
        <v>15</v>
      </c>
      <c r="E383" s="198"/>
      <c r="F383" s="198"/>
      <c r="G383" s="302">
        <f>H383+I383+J383+K383</f>
        <v>1789.5</v>
      </c>
      <c r="H383" s="302">
        <f>H384+H431+H471+H496</f>
        <v>-23250.199999999997</v>
      </c>
      <c r="I383" s="302">
        <f>I384+I431+I471+I496</f>
        <v>0</v>
      </c>
      <c r="J383" s="302">
        <f>J384+J431+J471+J496</f>
        <v>25039.699999999997</v>
      </c>
      <c r="K383" s="302">
        <f>K384+K431+K471+K496</f>
        <v>0</v>
      </c>
    </row>
    <row r="384" spans="1:11" ht="12.75" customHeight="1">
      <c r="A384" s="196"/>
      <c r="B384" s="207" t="s">
        <v>26</v>
      </c>
      <c r="C384" s="198" t="s">
        <v>19</v>
      </c>
      <c r="D384" s="198" t="s">
        <v>14</v>
      </c>
      <c r="E384" s="198"/>
      <c r="F384" s="198"/>
      <c r="G384" s="302">
        <f t="shared" ref="G384:G410" si="88">H384+I384+J384+K384</f>
        <v>23465.8</v>
      </c>
      <c r="H384" s="302">
        <f>H385+H409+H414</f>
        <v>-22460.799999999999</v>
      </c>
      <c r="I384" s="302">
        <f>I385+I409+I414</f>
        <v>0</v>
      </c>
      <c r="J384" s="302">
        <f>J385+J409+J414</f>
        <v>45926.6</v>
      </c>
      <c r="K384" s="302">
        <f>K385+K409+K414</f>
        <v>0</v>
      </c>
    </row>
    <row r="385" spans="1:11" ht="76.5" customHeight="1">
      <c r="A385" s="196"/>
      <c r="B385" s="201" t="s">
        <v>372</v>
      </c>
      <c r="C385" s="142" t="s">
        <v>19</v>
      </c>
      <c r="D385" s="142" t="s">
        <v>14</v>
      </c>
      <c r="E385" s="142" t="s">
        <v>373</v>
      </c>
      <c r="F385" s="142"/>
      <c r="G385" s="302">
        <f t="shared" si="88"/>
        <v>26133.899999999998</v>
      </c>
      <c r="H385" s="303">
        <f>H386+H391+H394+H403+H406+H397+H400</f>
        <v>-19792.7</v>
      </c>
      <c r="I385" s="303">
        <f t="shared" ref="I385:K385" si="89">I386+I391+I394+I403+I406+I397+I400</f>
        <v>0</v>
      </c>
      <c r="J385" s="303">
        <f t="shared" si="89"/>
        <v>45926.6</v>
      </c>
      <c r="K385" s="303">
        <f t="shared" si="89"/>
        <v>0</v>
      </c>
    </row>
    <row r="386" spans="1:11" ht="25.5" customHeight="1">
      <c r="A386" s="196"/>
      <c r="B386" s="97" t="s">
        <v>215</v>
      </c>
      <c r="C386" s="142" t="s">
        <v>19</v>
      </c>
      <c r="D386" s="142" t="s">
        <v>14</v>
      </c>
      <c r="E386" s="142" t="s">
        <v>374</v>
      </c>
      <c r="F386" s="142"/>
      <c r="G386" s="302">
        <f t="shared" si="88"/>
        <v>-25610</v>
      </c>
      <c r="H386" s="303">
        <f>H387+H389</f>
        <v>-25610</v>
      </c>
      <c r="I386" s="303">
        <f>I387+I389</f>
        <v>0</v>
      </c>
      <c r="J386" s="303">
        <f>J387+J389</f>
        <v>0</v>
      </c>
      <c r="K386" s="303">
        <f>K387+K389</f>
        <v>0</v>
      </c>
    </row>
    <row r="387" spans="1:11" ht="38.25" hidden="1" customHeight="1">
      <c r="A387" s="200"/>
      <c r="B387" s="97" t="s">
        <v>86</v>
      </c>
      <c r="C387" s="142" t="s">
        <v>19</v>
      </c>
      <c r="D387" s="142" t="s">
        <v>14</v>
      </c>
      <c r="E387" s="142" t="s">
        <v>374</v>
      </c>
      <c r="F387" s="142" t="s">
        <v>57</v>
      </c>
      <c r="G387" s="302">
        <f t="shared" si="88"/>
        <v>0</v>
      </c>
      <c r="H387" s="303">
        <f>H388</f>
        <v>0</v>
      </c>
      <c r="I387" s="303">
        <f>I388</f>
        <v>0</v>
      </c>
      <c r="J387" s="303">
        <f>J388</f>
        <v>0</v>
      </c>
      <c r="K387" s="303">
        <f>K388</f>
        <v>0</v>
      </c>
    </row>
    <row r="388" spans="1:11" ht="38.25" hidden="1" customHeight="1">
      <c r="A388" s="200"/>
      <c r="B388" s="201" t="s">
        <v>111</v>
      </c>
      <c r="C388" s="142" t="s">
        <v>19</v>
      </c>
      <c r="D388" s="142" t="s">
        <v>14</v>
      </c>
      <c r="E388" s="142" t="s">
        <v>374</v>
      </c>
      <c r="F388" s="142" t="s">
        <v>59</v>
      </c>
      <c r="G388" s="302">
        <f t="shared" si="88"/>
        <v>0</v>
      </c>
      <c r="H388" s="303">
        <f>'приложение 8.3.'!I525</f>
        <v>0</v>
      </c>
      <c r="I388" s="303">
        <f>'приложение 8.3.'!J525</f>
        <v>0</v>
      </c>
      <c r="J388" s="303">
        <f>'приложение 8.3.'!K525</f>
        <v>0</v>
      </c>
      <c r="K388" s="303">
        <f>'приложение 8.3.'!L525</f>
        <v>0</v>
      </c>
    </row>
    <row r="389" spans="1:11" s="211" customFormat="1" ht="38.25" customHeight="1">
      <c r="A389" s="215"/>
      <c r="B389" s="206" t="s">
        <v>342</v>
      </c>
      <c r="C389" s="135" t="s">
        <v>19</v>
      </c>
      <c r="D389" s="135" t="s">
        <v>14</v>
      </c>
      <c r="E389" s="135" t="s">
        <v>374</v>
      </c>
      <c r="F389" s="135" t="s">
        <v>77</v>
      </c>
      <c r="G389" s="304">
        <f>H389+I389+J389+K389</f>
        <v>-25610</v>
      </c>
      <c r="H389" s="305">
        <f>H390</f>
        <v>-25610</v>
      </c>
      <c r="I389" s="305">
        <f>I390</f>
        <v>0</v>
      </c>
      <c r="J389" s="305">
        <f>J390</f>
        <v>0</v>
      </c>
      <c r="K389" s="305">
        <f>K390</f>
        <v>0</v>
      </c>
    </row>
    <row r="390" spans="1:11" s="211" customFormat="1" ht="12.75" customHeight="1">
      <c r="A390" s="215"/>
      <c r="B390" s="206" t="s">
        <v>35</v>
      </c>
      <c r="C390" s="135" t="s">
        <v>19</v>
      </c>
      <c r="D390" s="135" t="s">
        <v>14</v>
      </c>
      <c r="E390" s="135" t="s">
        <v>374</v>
      </c>
      <c r="F390" s="135" t="s">
        <v>78</v>
      </c>
      <c r="G390" s="304">
        <f>H390+I390+J390+K390</f>
        <v>-25610</v>
      </c>
      <c r="H390" s="305">
        <f>'приложение 8.3.'!I528</f>
        <v>-25610</v>
      </c>
      <c r="I390" s="305">
        <f>'приложение 8.3.'!J528</f>
        <v>0</v>
      </c>
      <c r="J390" s="305">
        <f>'приложение 8.3.'!K528</f>
        <v>0</v>
      </c>
      <c r="K390" s="305">
        <f>'приложение 8.3.'!L528</f>
        <v>0</v>
      </c>
    </row>
    <row r="391" spans="1:11" ht="126" hidden="1" customHeight="1">
      <c r="A391" s="200"/>
      <c r="B391" s="201" t="s">
        <v>477</v>
      </c>
      <c r="C391" s="142" t="s">
        <v>19</v>
      </c>
      <c r="D391" s="142" t="s">
        <v>14</v>
      </c>
      <c r="E391" s="142" t="s">
        <v>375</v>
      </c>
      <c r="F391" s="142"/>
      <c r="G391" s="302">
        <f t="shared" si="88"/>
        <v>0</v>
      </c>
      <c r="H391" s="303">
        <f>H392</f>
        <v>0</v>
      </c>
      <c r="I391" s="303">
        <f t="shared" ref="I391:K392" si="90">I392</f>
        <v>0</v>
      </c>
      <c r="J391" s="303">
        <f t="shared" si="90"/>
        <v>0</v>
      </c>
      <c r="K391" s="303">
        <f t="shared" si="90"/>
        <v>0</v>
      </c>
    </row>
    <row r="392" spans="1:11" ht="38.25" hidden="1" customHeight="1">
      <c r="A392" s="200"/>
      <c r="B392" s="201" t="s">
        <v>342</v>
      </c>
      <c r="C392" s="142" t="s">
        <v>19</v>
      </c>
      <c r="D392" s="142" t="s">
        <v>14</v>
      </c>
      <c r="E392" s="142" t="s">
        <v>375</v>
      </c>
      <c r="F392" s="142" t="s">
        <v>77</v>
      </c>
      <c r="G392" s="302">
        <f t="shared" si="88"/>
        <v>0</v>
      </c>
      <c r="H392" s="303">
        <f>H393</f>
        <v>0</v>
      </c>
      <c r="I392" s="303">
        <f t="shared" si="90"/>
        <v>0</v>
      </c>
      <c r="J392" s="303">
        <f t="shared" si="90"/>
        <v>0</v>
      </c>
      <c r="K392" s="303">
        <f t="shared" si="90"/>
        <v>0</v>
      </c>
    </row>
    <row r="393" spans="1:11" ht="12.75" hidden="1" customHeight="1">
      <c r="A393" s="200"/>
      <c r="B393" s="201" t="s">
        <v>35</v>
      </c>
      <c r="C393" s="142" t="s">
        <v>19</v>
      </c>
      <c r="D393" s="142" t="s">
        <v>14</v>
      </c>
      <c r="E393" s="142" t="s">
        <v>375</v>
      </c>
      <c r="F393" s="142" t="s">
        <v>78</v>
      </c>
      <c r="G393" s="302">
        <f t="shared" si="88"/>
        <v>0</v>
      </c>
      <c r="H393" s="303">
        <f>'приложение 8.3.'!I532</f>
        <v>0</v>
      </c>
      <c r="I393" s="303">
        <f>'приложение 8.3.'!J532</f>
        <v>0</v>
      </c>
      <c r="J393" s="303">
        <f>'приложение 8.3.'!K532</f>
        <v>0</v>
      </c>
      <c r="K393" s="303">
        <f>'приложение 8.3.'!L532</f>
        <v>0</v>
      </c>
    </row>
    <row r="394" spans="1:11" s="211" customFormat="1" ht="159.75" hidden="1" customHeight="1">
      <c r="A394" s="209"/>
      <c r="B394" s="211" t="s">
        <v>582</v>
      </c>
      <c r="C394" s="135" t="s">
        <v>19</v>
      </c>
      <c r="D394" s="135" t="s">
        <v>14</v>
      </c>
      <c r="E394" s="135" t="s">
        <v>583</v>
      </c>
      <c r="F394" s="135"/>
      <c r="G394" s="304">
        <f>H394+I394+J394+K394</f>
        <v>0</v>
      </c>
      <c r="H394" s="305">
        <f t="shared" ref="H394:K395" si="91">H395</f>
        <v>0</v>
      </c>
      <c r="I394" s="305">
        <f t="shared" si="91"/>
        <v>0</v>
      </c>
      <c r="J394" s="305">
        <f t="shared" si="91"/>
        <v>0</v>
      </c>
      <c r="K394" s="305">
        <f t="shared" si="91"/>
        <v>0</v>
      </c>
    </row>
    <row r="395" spans="1:11" s="211" customFormat="1" ht="42.75" hidden="1" customHeight="1">
      <c r="A395" s="209"/>
      <c r="B395" s="206" t="s">
        <v>342</v>
      </c>
      <c r="C395" s="135" t="s">
        <v>19</v>
      </c>
      <c r="D395" s="135" t="s">
        <v>14</v>
      </c>
      <c r="E395" s="135" t="s">
        <v>583</v>
      </c>
      <c r="F395" s="135" t="s">
        <v>77</v>
      </c>
      <c r="G395" s="304">
        <f>H395+I395+J395+K395</f>
        <v>0</v>
      </c>
      <c r="H395" s="305">
        <f t="shared" si="91"/>
        <v>0</v>
      </c>
      <c r="I395" s="305">
        <f t="shared" si="91"/>
        <v>0</v>
      </c>
      <c r="J395" s="305">
        <f t="shared" si="91"/>
        <v>0</v>
      </c>
      <c r="K395" s="305">
        <f t="shared" si="91"/>
        <v>0</v>
      </c>
    </row>
    <row r="396" spans="1:11" s="211" customFormat="1" ht="12.75" hidden="1" customHeight="1">
      <c r="A396" s="209"/>
      <c r="B396" s="206" t="s">
        <v>35</v>
      </c>
      <c r="C396" s="135" t="s">
        <v>19</v>
      </c>
      <c r="D396" s="135" t="s">
        <v>14</v>
      </c>
      <c r="E396" s="135" t="s">
        <v>583</v>
      </c>
      <c r="F396" s="135" t="s">
        <v>78</v>
      </c>
      <c r="G396" s="304">
        <f>H396+I396+J396+K396</f>
        <v>0</v>
      </c>
      <c r="H396" s="305">
        <f>'приложение 8.3.'!I536</f>
        <v>0</v>
      </c>
      <c r="I396" s="305">
        <f>'приложение 8.3.'!J536</f>
        <v>0</v>
      </c>
      <c r="J396" s="305">
        <f>'приложение 8.3.'!K536</f>
        <v>0</v>
      </c>
      <c r="K396" s="305">
        <f>'приложение 8.3.'!L536</f>
        <v>0</v>
      </c>
    </row>
    <row r="397" spans="1:11" s="139" customFormat="1" ht="114.75" customHeight="1">
      <c r="A397" s="137"/>
      <c r="B397" s="105" t="s">
        <v>662</v>
      </c>
      <c r="C397" s="106" t="s">
        <v>19</v>
      </c>
      <c r="D397" s="106" t="s">
        <v>14</v>
      </c>
      <c r="E397" s="106" t="s">
        <v>663</v>
      </c>
      <c r="F397" s="106"/>
      <c r="G397" s="156">
        <f t="shared" ref="G397:G399" si="92">H397+I397+J397+K397</f>
        <v>45926.6</v>
      </c>
      <c r="H397" s="157">
        <f>H398</f>
        <v>0</v>
      </c>
      <c r="I397" s="157">
        <f>I398</f>
        <v>0</v>
      </c>
      <c r="J397" s="157">
        <f>J398</f>
        <v>45926.6</v>
      </c>
      <c r="K397" s="157">
        <f>K398</f>
        <v>0</v>
      </c>
    </row>
    <row r="398" spans="1:11" s="139" customFormat="1" ht="38.25" customHeight="1">
      <c r="A398" s="137"/>
      <c r="B398" s="105" t="s">
        <v>342</v>
      </c>
      <c r="C398" s="106" t="s">
        <v>19</v>
      </c>
      <c r="D398" s="106" t="s">
        <v>14</v>
      </c>
      <c r="E398" s="106" t="s">
        <v>663</v>
      </c>
      <c r="F398" s="106" t="s">
        <v>77</v>
      </c>
      <c r="G398" s="156">
        <f t="shared" si="92"/>
        <v>45926.6</v>
      </c>
      <c r="H398" s="157">
        <f>H399</f>
        <v>0</v>
      </c>
      <c r="I398" s="157">
        <f t="shared" ref="I398:K401" si="93">I399</f>
        <v>0</v>
      </c>
      <c r="J398" s="157">
        <f t="shared" si="93"/>
        <v>45926.6</v>
      </c>
      <c r="K398" s="157">
        <f t="shared" si="93"/>
        <v>0</v>
      </c>
    </row>
    <row r="399" spans="1:11" s="139" customFormat="1" ht="12.75" customHeight="1">
      <c r="A399" s="137"/>
      <c r="B399" s="105" t="s">
        <v>35</v>
      </c>
      <c r="C399" s="106" t="s">
        <v>19</v>
      </c>
      <c r="D399" s="106" t="s">
        <v>14</v>
      </c>
      <c r="E399" s="106" t="s">
        <v>663</v>
      </c>
      <c r="F399" s="106" t="s">
        <v>78</v>
      </c>
      <c r="G399" s="156">
        <f t="shared" si="92"/>
        <v>45926.6</v>
      </c>
      <c r="H399" s="157">
        <f>'приложение 8.3.'!I540</f>
        <v>0</v>
      </c>
      <c r="I399" s="157">
        <f>'приложение 8.3.'!J540</f>
        <v>0</v>
      </c>
      <c r="J399" s="157">
        <f>'приложение 8.3.'!K540</f>
        <v>45926.6</v>
      </c>
      <c r="K399" s="157">
        <f>'приложение 8.3.'!L540</f>
        <v>0</v>
      </c>
    </row>
    <row r="400" spans="1:11" s="139" customFormat="1" ht="140.25" customHeight="1">
      <c r="A400" s="137"/>
      <c r="B400" s="105" t="s">
        <v>664</v>
      </c>
      <c r="C400" s="106" t="s">
        <v>19</v>
      </c>
      <c r="D400" s="106" t="s">
        <v>14</v>
      </c>
      <c r="E400" s="106" t="s">
        <v>665</v>
      </c>
      <c r="F400" s="106"/>
      <c r="G400" s="156">
        <f>H400+I400+J400+K400</f>
        <v>5817.3</v>
      </c>
      <c r="H400" s="157">
        <f>H401</f>
        <v>5817.3</v>
      </c>
      <c r="I400" s="157">
        <f t="shared" si="93"/>
        <v>0</v>
      </c>
      <c r="J400" s="157">
        <f t="shared" si="93"/>
        <v>0</v>
      </c>
      <c r="K400" s="157">
        <f t="shared" si="93"/>
        <v>0</v>
      </c>
    </row>
    <row r="401" spans="1:11" s="139" customFormat="1" ht="38.25" customHeight="1">
      <c r="A401" s="137"/>
      <c r="B401" s="105" t="s">
        <v>342</v>
      </c>
      <c r="C401" s="106" t="s">
        <v>19</v>
      </c>
      <c r="D401" s="106" t="s">
        <v>14</v>
      </c>
      <c r="E401" s="106" t="s">
        <v>665</v>
      </c>
      <c r="F401" s="106" t="s">
        <v>77</v>
      </c>
      <c r="G401" s="156">
        <f>H401+I401+J401+K401</f>
        <v>5817.3</v>
      </c>
      <c r="H401" s="157">
        <f>H402</f>
        <v>5817.3</v>
      </c>
      <c r="I401" s="157">
        <f t="shared" si="93"/>
        <v>0</v>
      </c>
      <c r="J401" s="157">
        <f t="shared" si="93"/>
        <v>0</v>
      </c>
      <c r="K401" s="157">
        <f t="shared" si="93"/>
        <v>0</v>
      </c>
    </row>
    <row r="402" spans="1:11" s="139" customFormat="1" ht="12.75" customHeight="1">
      <c r="A402" s="137"/>
      <c r="B402" s="105" t="s">
        <v>35</v>
      </c>
      <c r="C402" s="106" t="s">
        <v>19</v>
      </c>
      <c r="D402" s="106" t="s">
        <v>14</v>
      </c>
      <c r="E402" s="106" t="s">
        <v>665</v>
      </c>
      <c r="F402" s="106" t="s">
        <v>78</v>
      </c>
      <c r="G402" s="156">
        <f>H402+I402+J402+K402</f>
        <v>5817.3</v>
      </c>
      <c r="H402" s="157">
        <f>'приложение 8.3.'!I544</f>
        <v>5817.3</v>
      </c>
      <c r="I402" s="157">
        <f>'приложение 8.3.'!J544</f>
        <v>0</v>
      </c>
      <c r="J402" s="157">
        <f>'приложение 8.3.'!K544</f>
        <v>0</v>
      </c>
      <c r="K402" s="157">
        <f>'приложение 8.3.'!L544</f>
        <v>0</v>
      </c>
    </row>
    <row r="403" spans="1:11" ht="275.25" hidden="1" customHeight="1">
      <c r="A403" s="200"/>
      <c r="B403" s="201" t="s">
        <v>478</v>
      </c>
      <c r="C403" s="142" t="s">
        <v>19</v>
      </c>
      <c r="D403" s="142" t="s">
        <v>14</v>
      </c>
      <c r="E403" s="142" t="s">
        <v>376</v>
      </c>
      <c r="F403" s="142"/>
      <c r="G403" s="302">
        <f t="shared" si="88"/>
        <v>0</v>
      </c>
      <c r="H403" s="303">
        <f>H404</f>
        <v>0</v>
      </c>
      <c r="I403" s="303">
        <f t="shared" ref="I403:K404" si="94">I404</f>
        <v>0</v>
      </c>
      <c r="J403" s="303">
        <f t="shared" si="94"/>
        <v>0</v>
      </c>
      <c r="K403" s="303">
        <f t="shared" si="94"/>
        <v>0</v>
      </c>
    </row>
    <row r="404" spans="1:11" ht="38.25" hidden="1" customHeight="1">
      <c r="A404" s="200"/>
      <c r="B404" s="201" t="s">
        <v>342</v>
      </c>
      <c r="C404" s="142" t="s">
        <v>19</v>
      </c>
      <c r="D404" s="142" t="s">
        <v>14</v>
      </c>
      <c r="E404" s="142" t="s">
        <v>376</v>
      </c>
      <c r="F404" s="142" t="s">
        <v>77</v>
      </c>
      <c r="G404" s="302">
        <f t="shared" si="88"/>
        <v>0</v>
      </c>
      <c r="H404" s="303">
        <f>H405</f>
        <v>0</v>
      </c>
      <c r="I404" s="303">
        <f t="shared" si="94"/>
        <v>0</v>
      </c>
      <c r="J404" s="303">
        <f t="shared" si="94"/>
        <v>0</v>
      </c>
      <c r="K404" s="303">
        <f t="shared" si="94"/>
        <v>0</v>
      </c>
    </row>
    <row r="405" spans="1:11" ht="12.75" hidden="1" customHeight="1">
      <c r="A405" s="200"/>
      <c r="B405" s="201" t="s">
        <v>35</v>
      </c>
      <c r="C405" s="142" t="s">
        <v>19</v>
      </c>
      <c r="D405" s="142" t="s">
        <v>14</v>
      </c>
      <c r="E405" s="142" t="s">
        <v>376</v>
      </c>
      <c r="F405" s="142" t="s">
        <v>78</v>
      </c>
      <c r="G405" s="302">
        <f t="shared" si="88"/>
        <v>0</v>
      </c>
      <c r="H405" s="303">
        <f>'приложение 8.3.'!I548</f>
        <v>0</v>
      </c>
      <c r="I405" s="303">
        <f>'приложение 8.3.'!J548</f>
        <v>0</v>
      </c>
      <c r="J405" s="303">
        <f>'приложение 8.3.'!K548</f>
        <v>0</v>
      </c>
      <c r="K405" s="303">
        <f>'приложение 8.3.'!L548</f>
        <v>0</v>
      </c>
    </row>
    <row r="406" spans="1:11" ht="301.5" hidden="1" customHeight="1">
      <c r="A406" s="200"/>
      <c r="B406" s="201" t="s">
        <v>479</v>
      </c>
      <c r="C406" s="142" t="s">
        <v>19</v>
      </c>
      <c r="D406" s="142" t="s">
        <v>14</v>
      </c>
      <c r="E406" s="142" t="s">
        <v>377</v>
      </c>
      <c r="F406" s="142"/>
      <c r="G406" s="302">
        <f t="shared" si="88"/>
        <v>0</v>
      </c>
      <c r="H406" s="303">
        <f>H407</f>
        <v>0</v>
      </c>
      <c r="I406" s="303">
        <f t="shared" ref="I406:K407" si="95">I407</f>
        <v>0</v>
      </c>
      <c r="J406" s="303">
        <f t="shared" si="95"/>
        <v>0</v>
      </c>
      <c r="K406" s="303">
        <f t="shared" si="95"/>
        <v>0</v>
      </c>
    </row>
    <row r="407" spans="1:11" ht="38.25" hidden="1" customHeight="1">
      <c r="A407" s="200"/>
      <c r="B407" s="201" t="s">
        <v>342</v>
      </c>
      <c r="C407" s="142" t="s">
        <v>19</v>
      </c>
      <c r="D407" s="142" t="s">
        <v>14</v>
      </c>
      <c r="E407" s="142" t="s">
        <v>377</v>
      </c>
      <c r="F407" s="142" t="s">
        <v>77</v>
      </c>
      <c r="G407" s="302">
        <f t="shared" si="88"/>
        <v>0</v>
      </c>
      <c r="H407" s="303">
        <f>H408</f>
        <v>0</v>
      </c>
      <c r="I407" s="303">
        <f t="shared" si="95"/>
        <v>0</v>
      </c>
      <c r="J407" s="303">
        <f t="shared" si="95"/>
        <v>0</v>
      </c>
      <c r="K407" s="303">
        <f t="shared" si="95"/>
        <v>0</v>
      </c>
    </row>
    <row r="408" spans="1:11" ht="12.75" hidden="1" customHeight="1">
      <c r="A408" s="200"/>
      <c r="B408" s="201" t="s">
        <v>35</v>
      </c>
      <c r="C408" s="142" t="s">
        <v>19</v>
      </c>
      <c r="D408" s="142" t="s">
        <v>14</v>
      </c>
      <c r="E408" s="142" t="s">
        <v>377</v>
      </c>
      <c r="F408" s="142" t="s">
        <v>78</v>
      </c>
      <c r="G408" s="302">
        <f t="shared" si="88"/>
        <v>0</v>
      </c>
      <c r="H408" s="303">
        <f>'приложение 8.3.'!I552</f>
        <v>0</v>
      </c>
      <c r="I408" s="303">
        <f>'приложение 8.3.'!J552</f>
        <v>0</v>
      </c>
      <c r="J408" s="303">
        <f>'приложение 8.3.'!K552</f>
        <v>0</v>
      </c>
      <c r="K408" s="303">
        <f>'приложение 8.3.'!L552</f>
        <v>0</v>
      </c>
    </row>
    <row r="409" spans="1:11" ht="51" customHeight="1">
      <c r="A409" s="200"/>
      <c r="B409" s="97" t="s">
        <v>98</v>
      </c>
      <c r="C409" s="142" t="s">
        <v>19</v>
      </c>
      <c r="D409" s="142" t="s">
        <v>14</v>
      </c>
      <c r="E409" s="142" t="s">
        <v>248</v>
      </c>
      <c r="F409" s="142"/>
      <c r="G409" s="299">
        <f t="shared" si="88"/>
        <v>-423.6</v>
      </c>
      <c r="H409" s="303">
        <f>H410</f>
        <v>-423.6</v>
      </c>
      <c r="I409" s="303">
        <f t="shared" ref="I409:K412" si="96">I410</f>
        <v>0</v>
      </c>
      <c r="J409" s="303">
        <f t="shared" si="96"/>
        <v>0</v>
      </c>
      <c r="K409" s="303">
        <f t="shared" si="96"/>
        <v>0</v>
      </c>
    </row>
    <row r="410" spans="1:11" ht="51" customHeight="1">
      <c r="A410" s="144"/>
      <c r="B410" s="97" t="s">
        <v>269</v>
      </c>
      <c r="C410" s="142" t="s">
        <v>19</v>
      </c>
      <c r="D410" s="142" t="s">
        <v>14</v>
      </c>
      <c r="E410" s="98" t="s">
        <v>270</v>
      </c>
      <c r="F410" s="98"/>
      <c r="G410" s="299">
        <f t="shared" si="88"/>
        <v>-423.6</v>
      </c>
      <c r="H410" s="300">
        <f>H411</f>
        <v>-423.6</v>
      </c>
      <c r="I410" s="300">
        <f t="shared" si="96"/>
        <v>0</v>
      </c>
      <c r="J410" s="300">
        <f t="shared" si="96"/>
        <v>0</v>
      </c>
      <c r="K410" s="300">
        <f t="shared" si="96"/>
        <v>0</v>
      </c>
    </row>
    <row r="411" spans="1:11" ht="25.5" customHeight="1">
      <c r="A411" s="144"/>
      <c r="B411" s="97" t="s">
        <v>215</v>
      </c>
      <c r="C411" s="142" t="s">
        <v>19</v>
      </c>
      <c r="D411" s="142" t="s">
        <v>14</v>
      </c>
      <c r="E411" s="98" t="s">
        <v>551</v>
      </c>
      <c r="F411" s="98"/>
      <c r="G411" s="299">
        <f>SUM(H411:K411)</f>
        <v>-423.6</v>
      </c>
      <c r="H411" s="300">
        <f>H412</f>
        <v>-423.6</v>
      </c>
      <c r="I411" s="300">
        <f t="shared" si="96"/>
        <v>0</v>
      </c>
      <c r="J411" s="300">
        <f t="shared" si="96"/>
        <v>0</v>
      </c>
      <c r="K411" s="300">
        <f t="shared" si="96"/>
        <v>0</v>
      </c>
    </row>
    <row r="412" spans="1:11" ht="38.25" customHeight="1">
      <c r="A412" s="144"/>
      <c r="B412" s="97" t="s">
        <v>86</v>
      </c>
      <c r="C412" s="142" t="s">
        <v>19</v>
      </c>
      <c r="D412" s="142" t="s">
        <v>14</v>
      </c>
      <c r="E412" s="98" t="s">
        <v>551</v>
      </c>
      <c r="F412" s="98" t="s">
        <v>57</v>
      </c>
      <c r="G412" s="299">
        <f t="shared" ref="G412:G470" si="97">H412+I412+J412+K412</f>
        <v>-423.6</v>
      </c>
      <c r="H412" s="300">
        <f>H413</f>
        <v>-423.6</v>
      </c>
      <c r="I412" s="300">
        <f t="shared" si="96"/>
        <v>0</v>
      </c>
      <c r="J412" s="300">
        <f t="shared" si="96"/>
        <v>0</v>
      </c>
      <c r="K412" s="300">
        <f t="shared" si="96"/>
        <v>0</v>
      </c>
    </row>
    <row r="413" spans="1:11" ht="38.25" customHeight="1">
      <c r="A413" s="144"/>
      <c r="B413" s="97" t="s">
        <v>111</v>
      </c>
      <c r="C413" s="142" t="s">
        <v>19</v>
      </c>
      <c r="D413" s="142" t="s">
        <v>14</v>
      </c>
      <c r="E413" s="98" t="s">
        <v>551</v>
      </c>
      <c r="F413" s="98" t="s">
        <v>59</v>
      </c>
      <c r="G413" s="299">
        <f t="shared" si="97"/>
        <v>-423.6</v>
      </c>
      <c r="H413" s="300">
        <f>'приложение 8.3.'!I558</f>
        <v>-423.6</v>
      </c>
      <c r="I413" s="300">
        <f>'приложение 8.3.'!J558</f>
        <v>0</v>
      </c>
      <c r="J413" s="300">
        <f>'приложение 8.3.'!K558</f>
        <v>0</v>
      </c>
      <c r="K413" s="300">
        <f>'приложение 8.3.'!L558</f>
        <v>0</v>
      </c>
    </row>
    <row r="414" spans="1:11" ht="63.75" customHeight="1">
      <c r="A414" s="144"/>
      <c r="B414" s="97" t="s">
        <v>350</v>
      </c>
      <c r="C414" s="142" t="s">
        <v>19</v>
      </c>
      <c r="D414" s="142" t="s">
        <v>14</v>
      </c>
      <c r="E414" s="98" t="s">
        <v>351</v>
      </c>
      <c r="F414" s="98"/>
      <c r="G414" s="299">
        <f t="shared" si="97"/>
        <v>-2244.5</v>
      </c>
      <c r="H414" s="300">
        <f>H415</f>
        <v>-2244.5</v>
      </c>
      <c r="I414" s="300">
        <f>I415</f>
        <v>0</v>
      </c>
      <c r="J414" s="300">
        <f>J415</f>
        <v>0</v>
      </c>
      <c r="K414" s="300">
        <f>K415</f>
        <v>0</v>
      </c>
    </row>
    <row r="415" spans="1:11" ht="63.75" customHeight="1">
      <c r="A415" s="144"/>
      <c r="B415" s="97" t="s">
        <v>352</v>
      </c>
      <c r="C415" s="142" t="s">
        <v>19</v>
      </c>
      <c r="D415" s="142" t="s">
        <v>14</v>
      </c>
      <c r="E415" s="98" t="s">
        <v>353</v>
      </c>
      <c r="F415" s="98"/>
      <c r="G415" s="299">
        <f t="shared" si="97"/>
        <v>-2244.5</v>
      </c>
      <c r="H415" s="300">
        <f>H416+H421+H426</f>
        <v>-2244.5</v>
      </c>
      <c r="I415" s="300">
        <f>I416+I421+I426</f>
        <v>0</v>
      </c>
      <c r="J415" s="300">
        <f>J416+J421+J426</f>
        <v>0</v>
      </c>
      <c r="K415" s="300">
        <f>K416+K421+K426</f>
        <v>0</v>
      </c>
    </row>
    <row r="416" spans="1:11" ht="25.5" customHeight="1">
      <c r="A416" s="144"/>
      <c r="B416" s="97" t="s">
        <v>215</v>
      </c>
      <c r="C416" s="142" t="s">
        <v>19</v>
      </c>
      <c r="D416" s="142" t="s">
        <v>14</v>
      </c>
      <c r="E416" s="98" t="s">
        <v>560</v>
      </c>
      <c r="F416" s="98"/>
      <c r="G416" s="299">
        <f t="shared" si="97"/>
        <v>-2244.5</v>
      </c>
      <c r="H416" s="300">
        <f>H417+H419</f>
        <v>-2244.5</v>
      </c>
      <c r="I416" s="300">
        <f t="shared" ref="I416:K417" si="98">I417</f>
        <v>0</v>
      </c>
      <c r="J416" s="300">
        <f t="shared" si="98"/>
        <v>0</v>
      </c>
      <c r="K416" s="300">
        <f t="shared" si="98"/>
        <v>0</v>
      </c>
    </row>
    <row r="417" spans="1:11" ht="38.25" customHeight="1">
      <c r="A417" s="144"/>
      <c r="B417" s="97" t="s">
        <v>86</v>
      </c>
      <c r="C417" s="142" t="s">
        <v>19</v>
      </c>
      <c r="D417" s="142" t="s">
        <v>14</v>
      </c>
      <c r="E417" s="98" t="s">
        <v>560</v>
      </c>
      <c r="F417" s="98" t="s">
        <v>57</v>
      </c>
      <c r="G417" s="299">
        <f t="shared" si="97"/>
        <v>-2244.5</v>
      </c>
      <c r="H417" s="300">
        <f>H418</f>
        <v>-2244.5</v>
      </c>
      <c r="I417" s="300">
        <f t="shared" si="98"/>
        <v>0</v>
      </c>
      <c r="J417" s="300">
        <f t="shared" si="98"/>
        <v>0</v>
      </c>
      <c r="K417" s="300">
        <f t="shared" si="98"/>
        <v>0</v>
      </c>
    </row>
    <row r="418" spans="1:11" ht="38.25" customHeight="1">
      <c r="A418" s="144"/>
      <c r="B418" s="97" t="s">
        <v>111</v>
      </c>
      <c r="C418" s="142" t="s">
        <v>19</v>
      </c>
      <c r="D418" s="142" t="s">
        <v>14</v>
      </c>
      <c r="E418" s="98" t="s">
        <v>560</v>
      </c>
      <c r="F418" s="98" t="s">
        <v>59</v>
      </c>
      <c r="G418" s="299">
        <f t="shared" si="97"/>
        <v>-2244.5</v>
      </c>
      <c r="H418" s="300">
        <f>'приложение 8.3.'!I564</f>
        <v>-2244.5</v>
      </c>
      <c r="I418" s="300">
        <f>'приложение 8.3.'!J564</f>
        <v>0</v>
      </c>
      <c r="J418" s="300">
        <f>'приложение 8.3.'!K564</f>
        <v>0</v>
      </c>
      <c r="K418" s="300">
        <f>'приложение 8.3.'!L564</f>
        <v>0</v>
      </c>
    </row>
    <row r="419" spans="1:11" s="139" customFormat="1" ht="12.75" hidden="1" customHeight="1">
      <c r="A419" s="137"/>
      <c r="B419" s="105" t="s">
        <v>71</v>
      </c>
      <c r="C419" s="135" t="s">
        <v>19</v>
      </c>
      <c r="D419" s="135" t="s">
        <v>14</v>
      </c>
      <c r="E419" s="106" t="s">
        <v>560</v>
      </c>
      <c r="F419" s="106" t="s">
        <v>72</v>
      </c>
      <c r="G419" s="156">
        <f>H419+I419+J419+K419</f>
        <v>0</v>
      </c>
      <c r="H419" s="157">
        <f>H420</f>
        <v>0</v>
      </c>
      <c r="I419" s="157">
        <f>I420</f>
        <v>0</v>
      </c>
      <c r="J419" s="157">
        <f>J420</f>
        <v>0</v>
      </c>
      <c r="K419" s="157">
        <f>K420</f>
        <v>0</v>
      </c>
    </row>
    <row r="420" spans="1:11" s="139" customFormat="1" ht="76.5" hidden="1" customHeight="1">
      <c r="A420" s="137"/>
      <c r="B420" s="105" t="s">
        <v>332</v>
      </c>
      <c r="C420" s="135" t="s">
        <v>19</v>
      </c>
      <c r="D420" s="135" t="s">
        <v>14</v>
      </c>
      <c r="E420" s="106" t="s">
        <v>560</v>
      </c>
      <c r="F420" s="106" t="s">
        <v>80</v>
      </c>
      <c r="G420" s="156">
        <f>H420+I420+J420+K420</f>
        <v>0</v>
      </c>
      <c r="H420" s="157">
        <f>'приложение 8.3.'!I567</f>
        <v>0</v>
      </c>
      <c r="I420" s="157">
        <f>'приложение 8.3.'!J567</f>
        <v>0</v>
      </c>
      <c r="J420" s="157">
        <f>'приложение 8.3.'!K567</f>
        <v>0</v>
      </c>
      <c r="K420" s="157">
        <f>'приложение 8.3.'!L567</f>
        <v>0</v>
      </c>
    </row>
    <row r="421" spans="1:11" ht="276" hidden="1" customHeight="1">
      <c r="A421" s="144"/>
      <c r="B421" s="97" t="s">
        <v>480</v>
      </c>
      <c r="C421" s="142" t="s">
        <v>19</v>
      </c>
      <c r="D421" s="142" t="s">
        <v>14</v>
      </c>
      <c r="E421" s="98" t="s">
        <v>378</v>
      </c>
      <c r="F421" s="98"/>
      <c r="G421" s="299">
        <f t="shared" si="97"/>
        <v>0</v>
      </c>
      <c r="H421" s="300">
        <f>H422+H424</f>
        <v>0</v>
      </c>
      <c r="I421" s="300">
        <f>I422+I424</f>
        <v>0</v>
      </c>
      <c r="J421" s="300">
        <f>J422+J424</f>
        <v>0</v>
      </c>
      <c r="K421" s="300">
        <f>K422+K424</f>
        <v>0</v>
      </c>
    </row>
    <row r="422" spans="1:11" ht="38.25" hidden="1" customHeight="1">
      <c r="A422" s="144"/>
      <c r="B422" s="97" t="s">
        <v>86</v>
      </c>
      <c r="C422" s="142" t="s">
        <v>19</v>
      </c>
      <c r="D422" s="142" t="s">
        <v>14</v>
      </c>
      <c r="E422" s="98" t="s">
        <v>378</v>
      </c>
      <c r="F422" s="98" t="s">
        <v>57</v>
      </c>
      <c r="G422" s="299">
        <f t="shared" si="97"/>
        <v>0</v>
      </c>
      <c r="H422" s="300">
        <f>H423</f>
        <v>0</v>
      </c>
      <c r="I422" s="300">
        <f>I423</f>
        <v>0</v>
      </c>
      <c r="J422" s="300">
        <f>J423</f>
        <v>0</v>
      </c>
      <c r="K422" s="300">
        <f>K423</f>
        <v>0</v>
      </c>
    </row>
    <row r="423" spans="1:11" ht="38.25" hidden="1" customHeight="1">
      <c r="A423" s="144"/>
      <c r="B423" s="97" t="s">
        <v>111</v>
      </c>
      <c r="C423" s="142" t="s">
        <v>19</v>
      </c>
      <c r="D423" s="142" t="s">
        <v>14</v>
      </c>
      <c r="E423" s="98" t="s">
        <v>378</v>
      </c>
      <c r="F423" s="98" t="s">
        <v>59</v>
      </c>
      <c r="G423" s="299">
        <f t="shared" si="97"/>
        <v>0</v>
      </c>
      <c r="H423" s="300">
        <f>'приложение 8.3.'!I570</f>
        <v>0</v>
      </c>
      <c r="I423" s="300">
        <f>'приложение 8.3.'!J570</f>
        <v>0</v>
      </c>
      <c r="J423" s="300">
        <f>'приложение 8.3.'!K570</f>
        <v>0</v>
      </c>
      <c r="K423" s="300">
        <f>'приложение 8.3.'!L570</f>
        <v>0</v>
      </c>
    </row>
    <row r="424" spans="1:11" ht="12.75" hidden="1" customHeight="1">
      <c r="A424" s="144"/>
      <c r="B424" s="97" t="s">
        <v>71</v>
      </c>
      <c r="C424" s="142" t="s">
        <v>19</v>
      </c>
      <c r="D424" s="142" t="s">
        <v>14</v>
      </c>
      <c r="E424" s="98" t="s">
        <v>378</v>
      </c>
      <c r="F424" s="98" t="s">
        <v>72</v>
      </c>
      <c r="G424" s="299">
        <f t="shared" si="97"/>
        <v>0</v>
      </c>
      <c r="H424" s="300">
        <f>H425</f>
        <v>0</v>
      </c>
      <c r="I424" s="300">
        <f>I425</f>
        <v>0</v>
      </c>
      <c r="J424" s="300">
        <f>J425</f>
        <v>0</v>
      </c>
      <c r="K424" s="300">
        <f>K425</f>
        <v>0</v>
      </c>
    </row>
    <row r="425" spans="1:11" ht="63.75" hidden="1" customHeight="1">
      <c r="A425" s="144"/>
      <c r="B425" s="97" t="s">
        <v>332</v>
      </c>
      <c r="C425" s="142" t="s">
        <v>19</v>
      </c>
      <c r="D425" s="142" t="s">
        <v>14</v>
      </c>
      <c r="E425" s="98" t="s">
        <v>378</v>
      </c>
      <c r="F425" s="98" t="s">
        <v>80</v>
      </c>
      <c r="G425" s="299">
        <f t="shared" si="97"/>
        <v>0</v>
      </c>
      <c r="H425" s="300">
        <f>'приложение 8.3.'!I573</f>
        <v>0</v>
      </c>
      <c r="I425" s="300">
        <f>'приложение 8.3.'!J573</f>
        <v>0</v>
      </c>
      <c r="J425" s="300">
        <f>'приложение 8.3.'!K573</f>
        <v>0</v>
      </c>
      <c r="K425" s="300">
        <f>'приложение 8.3.'!L573</f>
        <v>0</v>
      </c>
    </row>
    <row r="426" spans="1:11" ht="300.75" hidden="1" customHeight="1">
      <c r="A426" s="144"/>
      <c r="B426" s="97" t="s">
        <v>481</v>
      </c>
      <c r="C426" s="142" t="s">
        <v>19</v>
      </c>
      <c r="D426" s="142" t="s">
        <v>14</v>
      </c>
      <c r="E426" s="98" t="s">
        <v>380</v>
      </c>
      <c r="F426" s="98"/>
      <c r="G426" s="299">
        <f t="shared" si="97"/>
        <v>0</v>
      </c>
      <c r="H426" s="300">
        <f>H427+H429</f>
        <v>0</v>
      </c>
      <c r="I426" s="300">
        <f>I427+I429</f>
        <v>0</v>
      </c>
      <c r="J426" s="300">
        <f>J427+J429</f>
        <v>0</v>
      </c>
      <c r="K426" s="300">
        <f>K427+K429</f>
        <v>0</v>
      </c>
    </row>
    <row r="427" spans="1:11" ht="38.25" hidden="1" customHeight="1">
      <c r="A427" s="144"/>
      <c r="B427" s="97" t="s">
        <v>86</v>
      </c>
      <c r="C427" s="142" t="s">
        <v>19</v>
      </c>
      <c r="D427" s="142" t="s">
        <v>14</v>
      </c>
      <c r="E427" s="98" t="s">
        <v>380</v>
      </c>
      <c r="F427" s="98" t="s">
        <v>57</v>
      </c>
      <c r="G427" s="299">
        <f t="shared" si="97"/>
        <v>0</v>
      </c>
      <c r="H427" s="300">
        <f>H428</f>
        <v>0</v>
      </c>
      <c r="I427" s="300">
        <f>I428</f>
        <v>0</v>
      </c>
      <c r="J427" s="300">
        <f>J428</f>
        <v>0</v>
      </c>
      <c r="K427" s="300">
        <f>K428</f>
        <v>0</v>
      </c>
    </row>
    <row r="428" spans="1:11" ht="38.25" hidden="1" customHeight="1">
      <c r="A428" s="144"/>
      <c r="B428" s="97" t="s">
        <v>111</v>
      </c>
      <c r="C428" s="142" t="s">
        <v>19</v>
      </c>
      <c r="D428" s="142" t="s">
        <v>14</v>
      </c>
      <c r="E428" s="98" t="s">
        <v>380</v>
      </c>
      <c r="F428" s="98" t="s">
        <v>59</v>
      </c>
      <c r="G428" s="299">
        <f t="shared" si="97"/>
        <v>0</v>
      </c>
      <c r="H428" s="300">
        <f>'приложение 8.3.'!I576</f>
        <v>0</v>
      </c>
      <c r="I428" s="300">
        <f>'приложение 8.3.'!J576</f>
        <v>0</v>
      </c>
      <c r="J428" s="300">
        <f>'приложение 8.3.'!K576</f>
        <v>0</v>
      </c>
      <c r="K428" s="300">
        <f>'приложение 8.3.'!L576</f>
        <v>0</v>
      </c>
    </row>
    <row r="429" spans="1:11" ht="12.75" hidden="1" customHeight="1">
      <c r="A429" s="144"/>
      <c r="B429" s="97" t="s">
        <v>71</v>
      </c>
      <c r="C429" s="142" t="s">
        <v>19</v>
      </c>
      <c r="D429" s="142" t="s">
        <v>14</v>
      </c>
      <c r="E429" s="98" t="s">
        <v>380</v>
      </c>
      <c r="F429" s="98" t="s">
        <v>72</v>
      </c>
      <c r="G429" s="299">
        <f t="shared" si="97"/>
        <v>0</v>
      </c>
      <c r="H429" s="300">
        <f>H430</f>
        <v>0</v>
      </c>
      <c r="I429" s="300">
        <f>I430</f>
        <v>0</v>
      </c>
      <c r="J429" s="300">
        <f>J430</f>
        <v>0</v>
      </c>
      <c r="K429" s="300">
        <f>K430</f>
        <v>0</v>
      </c>
    </row>
    <row r="430" spans="1:11" ht="65.25" hidden="1" customHeight="1">
      <c r="A430" s="144"/>
      <c r="B430" s="97" t="s">
        <v>332</v>
      </c>
      <c r="C430" s="142" t="s">
        <v>19</v>
      </c>
      <c r="D430" s="142" t="s">
        <v>14</v>
      </c>
      <c r="E430" s="98" t="s">
        <v>380</v>
      </c>
      <c r="F430" s="98" t="s">
        <v>80</v>
      </c>
      <c r="G430" s="299">
        <f t="shared" si="97"/>
        <v>0</v>
      </c>
      <c r="H430" s="300">
        <f>'приложение 8.3.'!I579</f>
        <v>0</v>
      </c>
      <c r="I430" s="300">
        <f>'приложение 8.3.'!J579</f>
        <v>0</v>
      </c>
      <c r="J430" s="300">
        <f>'приложение 8.3.'!K579</f>
        <v>0</v>
      </c>
      <c r="K430" s="300">
        <f>'приложение 8.3.'!L579</f>
        <v>0</v>
      </c>
    </row>
    <row r="431" spans="1:11" ht="12.75" customHeight="1">
      <c r="A431" s="196"/>
      <c r="B431" s="207" t="s">
        <v>27</v>
      </c>
      <c r="C431" s="198" t="s">
        <v>19</v>
      </c>
      <c r="D431" s="198" t="s">
        <v>16</v>
      </c>
      <c r="E431" s="198"/>
      <c r="F431" s="198"/>
      <c r="G431" s="302">
        <f t="shared" si="97"/>
        <v>-21986.2</v>
      </c>
      <c r="H431" s="302">
        <f>H432+H453+H448</f>
        <v>-1099.3</v>
      </c>
      <c r="I431" s="302">
        <f>I432+I453+I448</f>
        <v>0</v>
      </c>
      <c r="J431" s="302">
        <f>J432+J453+J448</f>
        <v>-20886.900000000001</v>
      </c>
      <c r="K431" s="302">
        <f>K432+K453+K448</f>
        <v>0</v>
      </c>
    </row>
    <row r="432" spans="1:11" ht="63.75" customHeight="1">
      <c r="A432" s="196"/>
      <c r="B432" s="201" t="s">
        <v>513</v>
      </c>
      <c r="C432" s="142" t="s">
        <v>19</v>
      </c>
      <c r="D432" s="142" t="s">
        <v>16</v>
      </c>
      <c r="E432" s="142" t="s">
        <v>381</v>
      </c>
      <c r="F432" s="142"/>
      <c r="G432" s="302">
        <f t="shared" si="97"/>
        <v>-21986.2</v>
      </c>
      <c r="H432" s="303">
        <f>H433+H436+H439+H442+H445</f>
        <v>-1099.3</v>
      </c>
      <c r="I432" s="303">
        <f>I433+I436+I439+I442+I445</f>
        <v>0</v>
      </c>
      <c r="J432" s="303">
        <f>J433+J436+J439+J442+J445</f>
        <v>-20886.900000000001</v>
      </c>
      <c r="K432" s="303">
        <f>K433+K436+K439+K442+K445</f>
        <v>0</v>
      </c>
    </row>
    <row r="433" spans="1:11" s="210" customFormat="1" ht="25.5" hidden="1" customHeight="1">
      <c r="A433" s="215"/>
      <c r="B433" s="105" t="s">
        <v>537</v>
      </c>
      <c r="C433" s="135" t="s">
        <v>19</v>
      </c>
      <c r="D433" s="135" t="s">
        <v>16</v>
      </c>
      <c r="E433" s="135" t="s">
        <v>395</v>
      </c>
      <c r="F433" s="135"/>
      <c r="G433" s="304">
        <f>H433+I433+J433+K433</f>
        <v>0</v>
      </c>
      <c r="H433" s="305">
        <f t="shared" ref="H433:K434" si="99">H434</f>
        <v>0</v>
      </c>
      <c r="I433" s="305">
        <f t="shared" si="99"/>
        <v>0</v>
      </c>
      <c r="J433" s="305">
        <f t="shared" si="99"/>
        <v>0</v>
      </c>
      <c r="K433" s="305">
        <f t="shared" si="99"/>
        <v>0</v>
      </c>
    </row>
    <row r="434" spans="1:11" s="211" customFormat="1" ht="38.25" hidden="1" customHeight="1">
      <c r="A434" s="215"/>
      <c r="B434" s="206" t="s">
        <v>342</v>
      </c>
      <c r="C434" s="135" t="s">
        <v>19</v>
      </c>
      <c r="D434" s="135" t="s">
        <v>16</v>
      </c>
      <c r="E434" s="135" t="s">
        <v>395</v>
      </c>
      <c r="F434" s="135" t="s">
        <v>77</v>
      </c>
      <c r="G434" s="304">
        <f>H434+I434+J434+K434</f>
        <v>0</v>
      </c>
      <c r="H434" s="305">
        <f t="shared" si="99"/>
        <v>0</v>
      </c>
      <c r="I434" s="305">
        <f t="shared" si="99"/>
        <v>0</v>
      </c>
      <c r="J434" s="305">
        <f t="shared" si="99"/>
        <v>0</v>
      </c>
      <c r="K434" s="305">
        <f t="shared" si="99"/>
        <v>0</v>
      </c>
    </row>
    <row r="435" spans="1:11" s="211" customFormat="1" ht="12.75" hidden="1" customHeight="1">
      <c r="A435" s="215"/>
      <c r="B435" s="206" t="s">
        <v>35</v>
      </c>
      <c r="C435" s="135" t="s">
        <v>19</v>
      </c>
      <c r="D435" s="135" t="s">
        <v>16</v>
      </c>
      <c r="E435" s="135" t="s">
        <v>395</v>
      </c>
      <c r="F435" s="135" t="s">
        <v>78</v>
      </c>
      <c r="G435" s="304">
        <f>H435+I435+J435+K435</f>
        <v>0</v>
      </c>
      <c r="H435" s="305">
        <f>'приложение 8.3.'!I584</f>
        <v>0</v>
      </c>
      <c r="I435" s="305">
        <f>'приложение 8.3.'!J584</f>
        <v>0</v>
      </c>
      <c r="J435" s="305">
        <f>'приложение 8.3.'!K584</f>
        <v>0</v>
      </c>
      <c r="K435" s="305">
        <f>'приложение 8.3.'!L584</f>
        <v>0</v>
      </c>
    </row>
    <row r="436" spans="1:11" ht="165.75" customHeight="1">
      <c r="A436" s="196"/>
      <c r="B436" s="201" t="s">
        <v>482</v>
      </c>
      <c r="C436" s="142" t="s">
        <v>19</v>
      </c>
      <c r="D436" s="142" t="s">
        <v>16</v>
      </c>
      <c r="E436" s="142" t="s">
        <v>382</v>
      </c>
      <c r="F436" s="142"/>
      <c r="G436" s="302">
        <f t="shared" si="97"/>
        <v>-20886.900000000001</v>
      </c>
      <c r="H436" s="303">
        <f>H437</f>
        <v>0</v>
      </c>
      <c r="I436" s="303">
        <f t="shared" ref="I436:K437" si="100">I437</f>
        <v>0</v>
      </c>
      <c r="J436" s="303">
        <f t="shared" si="100"/>
        <v>-20886.900000000001</v>
      </c>
      <c r="K436" s="303">
        <f t="shared" si="100"/>
        <v>0</v>
      </c>
    </row>
    <row r="437" spans="1:11" ht="12.75" customHeight="1">
      <c r="A437" s="200"/>
      <c r="B437" s="201" t="s">
        <v>71</v>
      </c>
      <c r="C437" s="142" t="s">
        <v>19</v>
      </c>
      <c r="D437" s="142" t="s">
        <v>16</v>
      </c>
      <c r="E437" s="142" t="s">
        <v>382</v>
      </c>
      <c r="F437" s="142" t="s">
        <v>72</v>
      </c>
      <c r="G437" s="302">
        <f t="shared" si="97"/>
        <v>-20886.900000000001</v>
      </c>
      <c r="H437" s="303">
        <f>H438</f>
        <v>0</v>
      </c>
      <c r="I437" s="303">
        <f t="shared" si="100"/>
        <v>0</v>
      </c>
      <c r="J437" s="303">
        <f t="shared" si="100"/>
        <v>-20886.900000000001</v>
      </c>
      <c r="K437" s="303">
        <f t="shared" si="100"/>
        <v>0</v>
      </c>
    </row>
    <row r="438" spans="1:11" ht="76.5" customHeight="1">
      <c r="A438" s="200"/>
      <c r="B438" s="201" t="s">
        <v>332</v>
      </c>
      <c r="C438" s="142" t="s">
        <v>19</v>
      </c>
      <c r="D438" s="142" t="s">
        <v>16</v>
      </c>
      <c r="E438" s="142" t="s">
        <v>382</v>
      </c>
      <c r="F438" s="142" t="s">
        <v>80</v>
      </c>
      <c r="G438" s="302">
        <f t="shared" si="97"/>
        <v>-20886.900000000001</v>
      </c>
      <c r="H438" s="303">
        <f>'приложение 8.3.'!I588</f>
        <v>0</v>
      </c>
      <c r="I438" s="303">
        <f>'приложение 8.3.'!J588</f>
        <v>0</v>
      </c>
      <c r="J438" s="303">
        <f>'приложение 8.3.'!K588</f>
        <v>-20886.900000000001</v>
      </c>
      <c r="K438" s="303">
        <f>'приложение 8.3.'!L588</f>
        <v>0</v>
      </c>
    </row>
    <row r="439" spans="1:11" s="211" customFormat="1" ht="178.5" customHeight="1">
      <c r="A439" s="209"/>
      <c r="B439" s="228" t="s">
        <v>616</v>
      </c>
      <c r="C439" s="135" t="s">
        <v>19</v>
      </c>
      <c r="D439" s="135" t="s">
        <v>16</v>
      </c>
      <c r="E439" s="135" t="s">
        <v>617</v>
      </c>
      <c r="F439" s="135"/>
      <c r="G439" s="304">
        <f>SUM(H439:K439)</f>
        <v>-1099.3</v>
      </c>
      <c r="H439" s="305">
        <f>H440</f>
        <v>-1099.3</v>
      </c>
      <c r="I439" s="305">
        <f t="shared" ref="I439:K440" si="101">I440</f>
        <v>0</v>
      </c>
      <c r="J439" s="305">
        <f t="shared" si="101"/>
        <v>0</v>
      </c>
      <c r="K439" s="305">
        <f t="shared" si="101"/>
        <v>0</v>
      </c>
    </row>
    <row r="440" spans="1:11" s="211" customFormat="1" ht="12.75" customHeight="1">
      <c r="A440" s="209"/>
      <c r="B440" s="206" t="s">
        <v>71</v>
      </c>
      <c r="C440" s="135" t="s">
        <v>19</v>
      </c>
      <c r="D440" s="135" t="s">
        <v>16</v>
      </c>
      <c r="E440" s="135" t="s">
        <v>617</v>
      </c>
      <c r="F440" s="135" t="s">
        <v>72</v>
      </c>
      <c r="G440" s="304">
        <f>H440+I440+J440+K440</f>
        <v>-1099.3</v>
      </c>
      <c r="H440" s="305">
        <f>H441</f>
        <v>-1099.3</v>
      </c>
      <c r="I440" s="305">
        <f t="shared" si="101"/>
        <v>0</v>
      </c>
      <c r="J440" s="305">
        <f t="shared" si="101"/>
        <v>0</v>
      </c>
      <c r="K440" s="305">
        <f t="shared" si="101"/>
        <v>0</v>
      </c>
    </row>
    <row r="441" spans="1:11" s="211" customFormat="1" ht="76.5" customHeight="1">
      <c r="A441" s="209"/>
      <c r="B441" s="206" t="s">
        <v>332</v>
      </c>
      <c r="C441" s="135" t="s">
        <v>19</v>
      </c>
      <c r="D441" s="135" t="s">
        <v>16</v>
      </c>
      <c r="E441" s="135" t="s">
        <v>617</v>
      </c>
      <c r="F441" s="135" t="s">
        <v>80</v>
      </c>
      <c r="G441" s="304">
        <f>H441+I441+J441+K441</f>
        <v>-1099.3</v>
      </c>
      <c r="H441" s="305">
        <f>'приложение 8.3.'!I591</f>
        <v>-1099.3</v>
      </c>
      <c r="I441" s="305">
        <f>'приложение 8.3.'!J591</f>
        <v>0</v>
      </c>
      <c r="J441" s="305">
        <f>'приложение 8.3.'!K591</f>
        <v>0</v>
      </c>
      <c r="K441" s="305">
        <f>'приложение 8.3.'!L591</f>
        <v>0</v>
      </c>
    </row>
    <row r="442" spans="1:11" ht="298.5" hidden="1" customHeight="1">
      <c r="A442" s="196"/>
      <c r="B442" s="201" t="s">
        <v>483</v>
      </c>
      <c r="C442" s="142" t="s">
        <v>19</v>
      </c>
      <c r="D442" s="142" t="s">
        <v>16</v>
      </c>
      <c r="E442" s="142" t="s">
        <v>383</v>
      </c>
      <c r="F442" s="142"/>
      <c r="G442" s="302">
        <f t="shared" si="97"/>
        <v>0</v>
      </c>
      <c r="H442" s="303">
        <f>H443</f>
        <v>0</v>
      </c>
      <c r="I442" s="303">
        <f t="shared" ref="I442:K443" si="102">I443</f>
        <v>0</v>
      </c>
      <c r="J442" s="303">
        <f t="shared" si="102"/>
        <v>0</v>
      </c>
      <c r="K442" s="303">
        <f t="shared" si="102"/>
        <v>0</v>
      </c>
    </row>
    <row r="443" spans="1:11" ht="12.75" hidden="1" customHeight="1">
      <c r="A443" s="200"/>
      <c r="B443" s="201" t="s">
        <v>71</v>
      </c>
      <c r="C443" s="142" t="s">
        <v>19</v>
      </c>
      <c r="D443" s="142" t="s">
        <v>16</v>
      </c>
      <c r="E443" s="142" t="s">
        <v>383</v>
      </c>
      <c r="F443" s="142" t="s">
        <v>72</v>
      </c>
      <c r="G443" s="302">
        <f t="shared" si="97"/>
        <v>0</v>
      </c>
      <c r="H443" s="303">
        <f>H444</f>
        <v>0</v>
      </c>
      <c r="I443" s="303">
        <f t="shared" si="102"/>
        <v>0</v>
      </c>
      <c r="J443" s="303">
        <f t="shared" si="102"/>
        <v>0</v>
      </c>
      <c r="K443" s="303">
        <f t="shared" si="102"/>
        <v>0</v>
      </c>
    </row>
    <row r="444" spans="1:11" ht="64.5" hidden="1" customHeight="1">
      <c r="A444" s="200"/>
      <c r="B444" s="201" t="s">
        <v>332</v>
      </c>
      <c r="C444" s="142" t="s">
        <v>19</v>
      </c>
      <c r="D444" s="142" t="s">
        <v>16</v>
      </c>
      <c r="E444" s="142" t="s">
        <v>383</v>
      </c>
      <c r="F444" s="142" t="s">
        <v>80</v>
      </c>
      <c r="G444" s="302">
        <f t="shared" si="97"/>
        <v>0</v>
      </c>
      <c r="H444" s="303">
        <f>'приложение 8.3.'!I594</f>
        <v>0</v>
      </c>
      <c r="I444" s="303">
        <f>'приложение 8.3.'!J594</f>
        <v>0</v>
      </c>
      <c r="J444" s="303">
        <f>'приложение 8.3.'!K594</f>
        <v>0</v>
      </c>
      <c r="K444" s="303">
        <f>'приложение 8.3.'!L594</f>
        <v>0</v>
      </c>
    </row>
    <row r="445" spans="1:11" ht="322.5" hidden="1" customHeight="1">
      <c r="A445" s="196"/>
      <c r="B445" s="201" t="s">
        <v>484</v>
      </c>
      <c r="C445" s="142" t="s">
        <v>19</v>
      </c>
      <c r="D445" s="142" t="s">
        <v>16</v>
      </c>
      <c r="E445" s="142" t="s">
        <v>384</v>
      </c>
      <c r="F445" s="142"/>
      <c r="G445" s="302">
        <f t="shared" si="97"/>
        <v>0</v>
      </c>
      <c r="H445" s="303">
        <f>H446</f>
        <v>0</v>
      </c>
      <c r="I445" s="303">
        <f t="shared" ref="I445:K446" si="103">I446</f>
        <v>0</v>
      </c>
      <c r="J445" s="303">
        <f t="shared" si="103"/>
        <v>0</v>
      </c>
      <c r="K445" s="303">
        <f t="shared" si="103"/>
        <v>0</v>
      </c>
    </row>
    <row r="446" spans="1:11" ht="12.75" hidden="1" customHeight="1">
      <c r="A446" s="200"/>
      <c r="B446" s="201" t="s">
        <v>71</v>
      </c>
      <c r="C446" s="142" t="s">
        <v>19</v>
      </c>
      <c r="D446" s="142" t="s">
        <v>16</v>
      </c>
      <c r="E446" s="142" t="s">
        <v>384</v>
      </c>
      <c r="F446" s="142" t="s">
        <v>72</v>
      </c>
      <c r="G446" s="302">
        <f t="shared" si="97"/>
        <v>0</v>
      </c>
      <c r="H446" s="303">
        <f>H447</f>
        <v>0</v>
      </c>
      <c r="I446" s="303">
        <f t="shared" si="103"/>
        <v>0</v>
      </c>
      <c r="J446" s="303">
        <f t="shared" si="103"/>
        <v>0</v>
      </c>
      <c r="K446" s="303">
        <f t="shared" si="103"/>
        <v>0</v>
      </c>
    </row>
    <row r="447" spans="1:11" ht="65.25" hidden="1" customHeight="1">
      <c r="A447" s="200"/>
      <c r="B447" s="201" t="s">
        <v>332</v>
      </c>
      <c r="C447" s="142" t="s">
        <v>19</v>
      </c>
      <c r="D447" s="142" t="s">
        <v>16</v>
      </c>
      <c r="E447" s="142" t="s">
        <v>384</v>
      </c>
      <c r="F447" s="142" t="s">
        <v>80</v>
      </c>
      <c r="G447" s="302">
        <f t="shared" si="97"/>
        <v>0</v>
      </c>
      <c r="H447" s="303">
        <f>'приложение 8.3.'!I597</f>
        <v>0</v>
      </c>
      <c r="I447" s="303">
        <f>'приложение 8.3.'!J597</f>
        <v>0</v>
      </c>
      <c r="J447" s="303">
        <f>'приложение 8.3.'!K597</f>
        <v>0</v>
      </c>
      <c r="K447" s="303">
        <f>'приложение 8.3.'!L597</f>
        <v>0</v>
      </c>
    </row>
    <row r="448" spans="1:11" ht="63.75" hidden="1" customHeight="1">
      <c r="A448" s="196"/>
      <c r="B448" s="97" t="s">
        <v>350</v>
      </c>
      <c r="C448" s="142" t="s">
        <v>19</v>
      </c>
      <c r="D448" s="142" t="s">
        <v>16</v>
      </c>
      <c r="E448" s="142" t="s">
        <v>351</v>
      </c>
      <c r="F448" s="142"/>
      <c r="G448" s="302">
        <f>H448+I448+J448+K448</f>
        <v>0</v>
      </c>
      <c r="H448" s="303">
        <f>H449</f>
        <v>0</v>
      </c>
      <c r="I448" s="303">
        <f t="shared" ref="I448:K451" si="104">I449</f>
        <v>0</v>
      </c>
      <c r="J448" s="303">
        <f t="shared" si="104"/>
        <v>0</v>
      </c>
      <c r="K448" s="303">
        <f t="shared" si="104"/>
        <v>0</v>
      </c>
    </row>
    <row r="449" spans="1:11" ht="51" hidden="1" customHeight="1">
      <c r="A449" s="196"/>
      <c r="B449" s="214" t="s">
        <v>397</v>
      </c>
      <c r="C449" s="142" t="s">
        <v>19</v>
      </c>
      <c r="D449" s="142" t="s">
        <v>16</v>
      </c>
      <c r="E449" s="142" t="s">
        <v>398</v>
      </c>
      <c r="F449" s="142"/>
      <c r="G449" s="302">
        <f>SUM(H449:K449)</f>
        <v>0</v>
      </c>
      <c r="H449" s="303">
        <f>H450</f>
        <v>0</v>
      </c>
      <c r="I449" s="303">
        <f t="shared" si="104"/>
        <v>0</v>
      </c>
      <c r="J449" s="303">
        <f t="shared" si="104"/>
        <v>0</v>
      </c>
      <c r="K449" s="303">
        <f t="shared" si="104"/>
        <v>0</v>
      </c>
    </row>
    <row r="450" spans="1:11" ht="261.75" hidden="1" customHeight="1">
      <c r="A450" s="196"/>
      <c r="B450" s="201" t="s">
        <v>486</v>
      </c>
      <c r="C450" s="142" t="s">
        <v>19</v>
      </c>
      <c r="D450" s="142" t="s">
        <v>16</v>
      </c>
      <c r="E450" s="142" t="s">
        <v>525</v>
      </c>
      <c r="F450" s="142"/>
      <c r="G450" s="302">
        <f>H450+I450+J450+K450</f>
        <v>0</v>
      </c>
      <c r="H450" s="303">
        <f>H451</f>
        <v>0</v>
      </c>
      <c r="I450" s="303">
        <f t="shared" si="104"/>
        <v>0</v>
      </c>
      <c r="J450" s="303">
        <f t="shared" si="104"/>
        <v>0</v>
      </c>
      <c r="K450" s="303">
        <f t="shared" si="104"/>
        <v>0</v>
      </c>
    </row>
    <row r="451" spans="1:11" ht="12.75" hidden="1" customHeight="1">
      <c r="A451" s="200"/>
      <c r="B451" s="201" t="s">
        <v>71</v>
      </c>
      <c r="C451" s="142" t="s">
        <v>19</v>
      </c>
      <c r="D451" s="142" t="s">
        <v>16</v>
      </c>
      <c r="E451" s="142" t="s">
        <v>525</v>
      </c>
      <c r="F451" s="142" t="s">
        <v>72</v>
      </c>
      <c r="G451" s="302">
        <f>H451+I451+J451+K451</f>
        <v>0</v>
      </c>
      <c r="H451" s="303">
        <f>H452</f>
        <v>0</v>
      </c>
      <c r="I451" s="303">
        <f t="shared" si="104"/>
        <v>0</v>
      </c>
      <c r="J451" s="303">
        <f t="shared" si="104"/>
        <v>0</v>
      </c>
      <c r="K451" s="303">
        <f t="shared" si="104"/>
        <v>0</v>
      </c>
    </row>
    <row r="452" spans="1:11" ht="63" hidden="1" customHeight="1">
      <c r="A452" s="200"/>
      <c r="B452" s="201" t="s">
        <v>332</v>
      </c>
      <c r="C452" s="142" t="s">
        <v>19</v>
      </c>
      <c r="D452" s="142" t="s">
        <v>16</v>
      </c>
      <c r="E452" s="142" t="s">
        <v>525</v>
      </c>
      <c r="F452" s="142" t="s">
        <v>80</v>
      </c>
      <c r="G452" s="302">
        <f>H452+I452+J452+K452</f>
        <v>0</v>
      </c>
      <c r="H452" s="303">
        <f>'приложение 8.3.'!I602</f>
        <v>0</v>
      </c>
      <c r="I452" s="303">
        <f>'приложение 8.3.'!J602</f>
        <v>0</v>
      </c>
      <c r="J452" s="303">
        <f>'приложение 8.3.'!K602</f>
        <v>0</v>
      </c>
      <c r="K452" s="303">
        <f>'приложение 8.3.'!L602</f>
        <v>0</v>
      </c>
    </row>
    <row r="453" spans="1:11" ht="63" hidden="1" customHeight="1">
      <c r="A453" s="196"/>
      <c r="B453" s="201" t="s">
        <v>385</v>
      </c>
      <c r="C453" s="142" t="s">
        <v>19</v>
      </c>
      <c r="D453" s="142" t="s">
        <v>16</v>
      </c>
      <c r="E453" s="142" t="s">
        <v>386</v>
      </c>
      <c r="F453" s="142"/>
      <c r="G453" s="302">
        <f t="shared" si="97"/>
        <v>0</v>
      </c>
      <c r="H453" s="303">
        <f>H459+H462+H465+H468+H454</f>
        <v>0</v>
      </c>
      <c r="I453" s="303">
        <f>I459+I462+I465+I468+I454</f>
        <v>0</v>
      </c>
      <c r="J453" s="303">
        <f>J459+J462+J465+J468+J454</f>
        <v>0</v>
      </c>
      <c r="K453" s="303">
        <f>K459+K462+K465+K468+K454</f>
        <v>0</v>
      </c>
    </row>
    <row r="454" spans="1:11" ht="25.5" hidden="1" customHeight="1">
      <c r="A454" s="196"/>
      <c r="B454" s="97" t="s">
        <v>215</v>
      </c>
      <c r="C454" s="142" t="s">
        <v>19</v>
      </c>
      <c r="D454" s="142" t="s">
        <v>16</v>
      </c>
      <c r="E454" s="135" t="s">
        <v>536</v>
      </c>
      <c r="F454" s="142"/>
      <c r="G454" s="302">
        <f t="shared" si="97"/>
        <v>0</v>
      </c>
      <c r="H454" s="303">
        <f>H455+H457</f>
        <v>0</v>
      </c>
      <c r="I454" s="303">
        <f>I455+I457</f>
        <v>0</v>
      </c>
      <c r="J454" s="303">
        <f>J455+J457</f>
        <v>0</v>
      </c>
      <c r="K454" s="303">
        <f>K455+K457</f>
        <v>0</v>
      </c>
    </row>
    <row r="455" spans="1:11" s="310" customFormat="1" ht="38.25" hidden="1" customHeight="1">
      <c r="A455" s="306"/>
      <c r="B455" s="307" t="s">
        <v>86</v>
      </c>
      <c r="C455" s="308" t="s">
        <v>19</v>
      </c>
      <c r="D455" s="308" t="s">
        <v>14</v>
      </c>
      <c r="E455" s="308" t="s">
        <v>536</v>
      </c>
      <c r="F455" s="309" t="s">
        <v>57</v>
      </c>
      <c r="G455" s="156">
        <f>H455+I455+J455+K455</f>
        <v>0</v>
      </c>
      <c r="H455" s="157">
        <f>H456</f>
        <v>0</v>
      </c>
      <c r="I455" s="157">
        <f>I456</f>
        <v>0</v>
      </c>
      <c r="J455" s="157">
        <f>J456</f>
        <v>0</v>
      </c>
      <c r="K455" s="157">
        <f>K456</f>
        <v>0</v>
      </c>
    </row>
    <row r="456" spans="1:11" s="310" customFormat="1" ht="39.950000000000003" hidden="1" customHeight="1">
      <c r="A456" s="306"/>
      <c r="B456" s="307" t="s">
        <v>111</v>
      </c>
      <c r="C456" s="308" t="s">
        <v>19</v>
      </c>
      <c r="D456" s="308" t="s">
        <v>14</v>
      </c>
      <c r="E456" s="308" t="s">
        <v>536</v>
      </c>
      <c r="F456" s="309" t="s">
        <v>59</v>
      </c>
      <c r="G456" s="156">
        <f>H456+I456+J456+K456</f>
        <v>0</v>
      </c>
      <c r="H456" s="157">
        <f>'приложение 8.3.'!I606</f>
        <v>0</v>
      </c>
      <c r="I456" s="157">
        <f>'приложение 8.3.'!J606</f>
        <v>0</v>
      </c>
      <c r="J456" s="157">
        <f>'приложение 8.3.'!K606</f>
        <v>0</v>
      </c>
      <c r="K456" s="157">
        <f>'приложение 8.3.'!L606</f>
        <v>0</v>
      </c>
    </row>
    <row r="457" spans="1:11" ht="38.25" hidden="1" customHeight="1">
      <c r="A457" s="196"/>
      <c r="B457" s="201" t="s">
        <v>342</v>
      </c>
      <c r="C457" s="142" t="s">
        <v>19</v>
      </c>
      <c r="D457" s="142" t="s">
        <v>16</v>
      </c>
      <c r="E457" s="135" t="s">
        <v>536</v>
      </c>
      <c r="F457" s="142" t="s">
        <v>77</v>
      </c>
      <c r="G457" s="302">
        <f t="shared" si="97"/>
        <v>0</v>
      </c>
      <c r="H457" s="303">
        <f>H458</f>
        <v>0</v>
      </c>
      <c r="I457" s="303">
        <f>I458</f>
        <v>0</v>
      </c>
      <c r="J457" s="303">
        <f>J458</f>
        <v>0</v>
      </c>
      <c r="K457" s="303">
        <f>K458</f>
        <v>0</v>
      </c>
    </row>
    <row r="458" spans="1:11" ht="12.75" hidden="1" customHeight="1">
      <c r="A458" s="196"/>
      <c r="B458" s="201" t="s">
        <v>35</v>
      </c>
      <c r="C458" s="142" t="s">
        <v>19</v>
      </c>
      <c r="D458" s="142" t="s">
        <v>16</v>
      </c>
      <c r="E458" s="135" t="s">
        <v>536</v>
      </c>
      <c r="F458" s="142" t="s">
        <v>78</v>
      </c>
      <c r="G458" s="302">
        <f t="shared" si="97"/>
        <v>0</v>
      </c>
      <c r="H458" s="303">
        <f>'приложение 8.3.'!I610</f>
        <v>0</v>
      </c>
      <c r="I458" s="303">
        <f>'приложение 8.3.'!J610</f>
        <v>0</v>
      </c>
      <c r="J458" s="303">
        <f>'приложение 8.3.'!K610</f>
        <v>0</v>
      </c>
      <c r="K458" s="303">
        <f>'приложение 8.3.'!L610</f>
        <v>0</v>
      </c>
    </row>
    <row r="459" spans="1:11" ht="140.25" hidden="1" customHeight="1">
      <c r="A459" s="196"/>
      <c r="B459" s="201" t="s">
        <v>485</v>
      </c>
      <c r="C459" s="142" t="s">
        <v>19</v>
      </c>
      <c r="D459" s="142" t="s">
        <v>16</v>
      </c>
      <c r="E459" s="142" t="s">
        <v>387</v>
      </c>
      <c r="F459" s="142"/>
      <c r="G459" s="302">
        <f t="shared" si="97"/>
        <v>0</v>
      </c>
      <c r="H459" s="303">
        <f>H460</f>
        <v>0</v>
      </c>
      <c r="I459" s="303">
        <f t="shared" ref="I459:K460" si="105">I460</f>
        <v>0</v>
      </c>
      <c r="J459" s="303">
        <f t="shared" si="105"/>
        <v>0</v>
      </c>
      <c r="K459" s="303">
        <f t="shared" si="105"/>
        <v>0</v>
      </c>
    </row>
    <row r="460" spans="1:11" ht="38.25" hidden="1" customHeight="1">
      <c r="A460" s="196"/>
      <c r="B460" s="201" t="s">
        <v>342</v>
      </c>
      <c r="C460" s="142" t="s">
        <v>19</v>
      </c>
      <c r="D460" s="142" t="s">
        <v>16</v>
      </c>
      <c r="E460" s="142" t="s">
        <v>387</v>
      </c>
      <c r="F460" s="142" t="s">
        <v>77</v>
      </c>
      <c r="G460" s="302">
        <f t="shared" si="97"/>
        <v>0</v>
      </c>
      <c r="H460" s="303">
        <f>H461</f>
        <v>0</v>
      </c>
      <c r="I460" s="303">
        <f t="shared" si="105"/>
        <v>0</v>
      </c>
      <c r="J460" s="303">
        <f t="shared" si="105"/>
        <v>0</v>
      </c>
      <c r="K460" s="303">
        <f t="shared" si="105"/>
        <v>0</v>
      </c>
    </row>
    <row r="461" spans="1:11" ht="12.75" hidden="1" customHeight="1">
      <c r="A461" s="196"/>
      <c r="B461" s="201" t="s">
        <v>35</v>
      </c>
      <c r="C461" s="142" t="s">
        <v>19</v>
      </c>
      <c r="D461" s="142" t="s">
        <v>16</v>
      </c>
      <c r="E461" s="142" t="s">
        <v>387</v>
      </c>
      <c r="F461" s="142" t="s">
        <v>78</v>
      </c>
      <c r="G461" s="302">
        <f t="shared" si="97"/>
        <v>0</v>
      </c>
      <c r="H461" s="303">
        <f>'приложение 8.3.'!I613</f>
        <v>0</v>
      </c>
      <c r="I461" s="303">
        <f>'приложение 8.3.'!J613</f>
        <v>0</v>
      </c>
      <c r="J461" s="303">
        <f>'приложение 8.3.'!K613</f>
        <v>0</v>
      </c>
      <c r="K461" s="303">
        <f>'приложение 8.3.'!L613</f>
        <v>0</v>
      </c>
    </row>
    <row r="462" spans="1:11" s="211" customFormat="1" ht="192" hidden="1" customHeight="1">
      <c r="A462" s="215"/>
      <c r="B462" s="206" t="s">
        <v>619</v>
      </c>
      <c r="C462" s="135" t="s">
        <v>19</v>
      </c>
      <c r="D462" s="135" t="s">
        <v>16</v>
      </c>
      <c r="E462" s="135" t="s">
        <v>618</v>
      </c>
      <c r="F462" s="135"/>
      <c r="G462" s="304">
        <f>SUM(H462:K462)</f>
        <v>0</v>
      </c>
      <c r="H462" s="305">
        <f t="shared" ref="H462:K463" si="106">H463</f>
        <v>0</v>
      </c>
      <c r="I462" s="305">
        <f t="shared" si="106"/>
        <v>0</v>
      </c>
      <c r="J462" s="305">
        <f t="shared" si="106"/>
        <v>0</v>
      </c>
      <c r="K462" s="305">
        <f t="shared" si="106"/>
        <v>0</v>
      </c>
    </row>
    <row r="463" spans="1:11" s="211" customFormat="1" ht="38.25" hidden="1" customHeight="1">
      <c r="A463" s="215"/>
      <c r="B463" s="206" t="s">
        <v>342</v>
      </c>
      <c r="C463" s="135" t="s">
        <v>19</v>
      </c>
      <c r="D463" s="135" t="s">
        <v>16</v>
      </c>
      <c r="E463" s="135" t="s">
        <v>618</v>
      </c>
      <c r="F463" s="135" t="s">
        <v>77</v>
      </c>
      <c r="G463" s="304">
        <f>H463+I463+J463+K463</f>
        <v>0</v>
      </c>
      <c r="H463" s="305">
        <f t="shared" si="106"/>
        <v>0</v>
      </c>
      <c r="I463" s="305">
        <f t="shared" si="106"/>
        <v>0</v>
      </c>
      <c r="J463" s="305">
        <f t="shared" si="106"/>
        <v>0</v>
      </c>
      <c r="K463" s="305">
        <f t="shared" si="106"/>
        <v>0</v>
      </c>
    </row>
    <row r="464" spans="1:11" s="211" customFormat="1" ht="12.75" hidden="1" customHeight="1">
      <c r="A464" s="215"/>
      <c r="B464" s="206" t="s">
        <v>35</v>
      </c>
      <c r="C464" s="135" t="s">
        <v>19</v>
      </c>
      <c r="D464" s="135" t="s">
        <v>16</v>
      </c>
      <c r="E464" s="135" t="s">
        <v>618</v>
      </c>
      <c r="F464" s="135" t="s">
        <v>78</v>
      </c>
      <c r="G464" s="304">
        <f>H464+I464+J464+K464</f>
        <v>0</v>
      </c>
      <c r="H464" s="305">
        <f>'приложение 8.3.'!I617</f>
        <v>0</v>
      </c>
      <c r="I464" s="305">
        <f>'приложение 8.3.'!J617</f>
        <v>0</v>
      </c>
      <c r="J464" s="305">
        <f>'приложение 8.3.'!K617</f>
        <v>0</v>
      </c>
      <c r="K464" s="305">
        <f>'приложение 8.3.'!L617</f>
        <v>0</v>
      </c>
    </row>
    <row r="465" spans="1:11" ht="288" hidden="1" customHeight="1">
      <c r="A465" s="196"/>
      <c r="B465" s="201" t="s">
        <v>626</v>
      </c>
      <c r="C465" s="142" t="s">
        <v>19</v>
      </c>
      <c r="D465" s="142" t="s">
        <v>16</v>
      </c>
      <c r="E465" s="142" t="s">
        <v>388</v>
      </c>
      <c r="F465" s="142"/>
      <c r="G465" s="302">
        <f t="shared" si="97"/>
        <v>0</v>
      </c>
      <c r="H465" s="303">
        <f>H466</f>
        <v>0</v>
      </c>
      <c r="I465" s="303">
        <f t="shared" ref="I465:K466" si="107">I466</f>
        <v>0</v>
      </c>
      <c r="J465" s="303">
        <f t="shared" si="107"/>
        <v>0</v>
      </c>
      <c r="K465" s="303">
        <f t="shared" si="107"/>
        <v>0</v>
      </c>
    </row>
    <row r="466" spans="1:11" ht="38.25" hidden="1" customHeight="1">
      <c r="A466" s="196"/>
      <c r="B466" s="201" t="s">
        <v>342</v>
      </c>
      <c r="C466" s="142" t="s">
        <v>19</v>
      </c>
      <c r="D466" s="142" t="s">
        <v>16</v>
      </c>
      <c r="E466" s="142" t="s">
        <v>388</v>
      </c>
      <c r="F466" s="142" t="s">
        <v>77</v>
      </c>
      <c r="G466" s="302">
        <f t="shared" si="97"/>
        <v>0</v>
      </c>
      <c r="H466" s="303">
        <f>H467</f>
        <v>0</v>
      </c>
      <c r="I466" s="303">
        <f t="shared" si="107"/>
        <v>0</v>
      </c>
      <c r="J466" s="303">
        <f t="shared" si="107"/>
        <v>0</v>
      </c>
      <c r="K466" s="303">
        <f t="shared" si="107"/>
        <v>0</v>
      </c>
    </row>
    <row r="467" spans="1:11" ht="12.75" hidden="1" customHeight="1">
      <c r="A467" s="196"/>
      <c r="B467" s="201" t="s">
        <v>35</v>
      </c>
      <c r="C467" s="142" t="s">
        <v>19</v>
      </c>
      <c r="D467" s="142" t="s">
        <v>16</v>
      </c>
      <c r="E467" s="142" t="s">
        <v>388</v>
      </c>
      <c r="F467" s="142" t="s">
        <v>78</v>
      </c>
      <c r="G467" s="302">
        <f t="shared" si="97"/>
        <v>0</v>
      </c>
      <c r="H467" s="303">
        <f>'приложение 8.3.'!I621</f>
        <v>0</v>
      </c>
      <c r="I467" s="303">
        <f>'приложение 8.3.'!J621</f>
        <v>0</v>
      </c>
      <c r="J467" s="303">
        <f>'приложение 8.3.'!K621</f>
        <v>0</v>
      </c>
      <c r="K467" s="303">
        <f>'приложение 8.3.'!L621</f>
        <v>0</v>
      </c>
    </row>
    <row r="468" spans="1:11" ht="312.75" hidden="1" customHeight="1">
      <c r="A468" s="196"/>
      <c r="B468" s="201" t="s">
        <v>625</v>
      </c>
      <c r="C468" s="142" t="s">
        <v>19</v>
      </c>
      <c r="D468" s="142" t="s">
        <v>16</v>
      </c>
      <c r="E468" s="142" t="s">
        <v>389</v>
      </c>
      <c r="F468" s="142"/>
      <c r="G468" s="302">
        <f t="shared" si="97"/>
        <v>0</v>
      </c>
      <c r="H468" s="303">
        <f>H469</f>
        <v>0</v>
      </c>
      <c r="I468" s="303">
        <f t="shared" ref="I468:K469" si="108">I469</f>
        <v>0</v>
      </c>
      <c r="J468" s="303">
        <f t="shared" si="108"/>
        <v>0</v>
      </c>
      <c r="K468" s="303">
        <f t="shared" si="108"/>
        <v>0</v>
      </c>
    </row>
    <row r="469" spans="1:11" ht="38.25" hidden="1" customHeight="1">
      <c r="A469" s="196"/>
      <c r="B469" s="201" t="s">
        <v>342</v>
      </c>
      <c r="C469" s="142" t="s">
        <v>19</v>
      </c>
      <c r="D469" s="142" t="s">
        <v>16</v>
      </c>
      <c r="E469" s="142" t="s">
        <v>389</v>
      </c>
      <c r="F469" s="142" t="s">
        <v>77</v>
      </c>
      <c r="G469" s="302">
        <f t="shared" si="97"/>
        <v>0</v>
      </c>
      <c r="H469" s="303">
        <f>H470</f>
        <v>0</v>
      </c>
      <c r="I469" s="303">
        <f t="shared" si="108"/>
        <v>0</v>
      </c>
      <c r="J469" s="303">
        <f t="shared" si="108"/>
        <v>0</v>
      </c>
      <c r="K469" s="303">
        <f t="shared" si="108"/>
        <v>0</v>
      </c>
    </row>
    <row r="470" spans="1:11" ht="12.75" hidden="1" customHeight="1">
      <c r="A470" s="196"/>
      <c r="B470" s="201" t="s">
        <v>35</v>
      </c>
      <c r="C470" s="142" t="s">
        <v>19</v>
      </c>
      <c r="D470" s="142" t="s">
        <v>16</v>
      </c>
      <c r="E470" s="142" t="s">
        <v>389</v>
      </c>
      <c r="F470" s="142" t="s">
        <v>78</v>
      </c>
      <c r="G470" s="302">
        <f t="shared" si="97"/>
        <v>0</v>
      </c>
      <c r="H470" s="303">
        <f>'приложение 8.3.'!I625</f>
        <v>0</v>
      </c>
      <c r="I470" s="303">
        <f>'приложение 8.3.'!J625</f>
        <v>0</v>
      </c>
      <c r="J470" s="303">
        <f>'приложение 8.3.'!K625</f>
        <v>0</v>
      </c>
      <c r="K470" s="303">
        <f>'приложение 8.3.'!L625</f>
        <v>0</v>
      </c>
    </row>
    <row r="471" spans="1:11" ht="12.75" customHeight="1">
      <c r="A471" s="196"/>
      <c r="B471" s="197" t="s">
        <v>37</v>
      </c>
      <c r="C471" s="198" t="s">
        <v>19</v>
      </c>
      <c r="D471" s="198" t="s">
        <v>17</v>
      </c>
      <c r="E471" s="198"/>
      <c r="F471" s="198"/>
      <c r="G471" s="302">
        <f>SUM(H471:K471)</f>
        <v>-331.79999999999973</v>
      </c>
      <c r="H471" s="302">
        <f>H472+H485</f>
        <v>-331.79999999999973</v>
      </c>
      <c r="I471" s="302">
        <f>I472+I485</f>
        <v>0</v>
      </c>
      <c r="J471" s="302">
        <f>J472+J485</f>
        <v>0</v>
      </c>
      <c r="K471" s="302">
        <f>K472+K485</f>
        <v>0</v>
      </c>
    </row>
    <row r="472" spans="1:11" ht="51" customHeight="1">
      <c r="A472" s="196"/>
      <c r="B472" s="201" t="s">
        <v>364</v>
      </c>
      <c r="C472" s="142" t="s">
        <v>19</v>
      </c>
      <c r="D472" s="142" t="s">
        <v>17</v>
      </c>
      <c r="E472" s="142" t="s">
        <v>365</v>
      </c>
      <c r="F472" s="142"/>
      <c r="G472" s="302">
        <f t="shared" ref="G472:G495" si="109">H472+I472+J472+K472</f>
        <v>-2629.1</v>
      </c>
      <c r="H472" s="303">
        <f>H473</f>
        <v>-2629.1</v>
      </c>
      <c r="I472" s="303">
        <f>I473</f>
        <v>0</v>
      </c>
      <c r="J472" s="303">
        <f>J473</f>
        <v>0</v>
      </c>
      <c r="K472" s="303">
        <f>K473</f>
        <v>0</v>
      </c>
    </row>
    <row r="473" spans="1:11" ht="25.5" customHeight="1">
      <c r="A473" s="196"/>
      <c r="B473" s="201" t="s">
        <v>390</v>
      </c>
      <c r="C473" s="142" t="s">
        <v>19</v>
      </c>
      <c r="D473" s="142" t="s">
        <v>17</v>
      </c>
      <c r="E473" s="142" t="s">
        <v>455</v>
      </c>
      <c r="F473" s="142"/>
      <c r="G473" s="302">
        <f t="shared" si="109"/>
        <v>-2629.1</v>
      </c>
      <c r="H473" s="303">
        <f>H474+H479+H482</f>
        <v>-2629.1</v>
      </c>
      <c r="I473" s="303">
        <f>I474+I479+I482</f>
        <v>0</v>
      </c>
      <c r="J473" s="303">
        <f>J474+J479+J482</f>
        <v>0</v>
      </c>
      <c r="K473" s="303">
        <f>K474+K479+K482</f>
        <v>0</v>
      </c>
    </row>
    <row r="474" spans="1:11" ht="25.5" customHeight="1">
      <c r="A474" s="196"/>
      <c r="B474" s="97" t="s">
        <v>215</v>
      </c>
      <c r="C474" s="142" t="s">
        <v>19</v>
      </c>
      <c r="D474" s="142" t="s">
        <v>17</v>
      </c>
      <c r="E474" s="142" t="s">
        <v>567</v>
      </c>
      <c r="F474" s="142"/>
      <c r="G474" s="302">
        <f t="shared" si="109"/>
        <v>-2629.1</v>
      </c>
      <c r="H474" s="303">
        <f>H475+H477</f>
        <v>-2629.1</v>
      </c>
      <c r="I474" s="303">
        <f>I475+I477</f>
        <v>0</v>
      </c>
      <c r="J474" s="303">
        <f>J475+J477</f>
        <v>0</v>
      </c>
      <c r="K474" s="303">
        <f>K475+K477</f>
        <v>0</v>
      </c>
    </row>
    <row r="475" spans="1:11" ht="38.25" hidden="1" customHeight="1">
      <c r="A475" s="200"/>
      <c r="B475" s="97" t="s">
        <v>86</v>
      </c>
      <c r="C475" s="142" t="s">
        <v>19</v>
      </c>
      <c r="D475" s="142" t="s">
        <v>17</v>
      </c>
      <c r="E475" s="142" t="s">
        <v>567</v>
      </c>
      <c r="F475" s="142" t="s">
        <v>57</v>
      </c>
      <c r="G475" s="302">
        <f t="shared" si="109"/>
        <v>0</v>
      </c>
      <c r="H475" s="303">
        <f>H476</f>
        <v>0</v>
      </c>
      <c r="I475" s="303">
        <f>I476</f>
        <v>0</v>
      </c>
      <c r="J475" s="303">
        <f>J476</f>
        <v>0</v>
      </c>
      <c r="K475" s="303">
        <f>K476</f>
        <v>0</v>
      </c>
    </row>
    <row r="476" spans="1:11" ht="38.25" hidden="1" customHeight="1">
      <c r="A476" s="200"/>
      <c r="B476" s="201" t="s">
        <v>111</v>
      </c>
      <c r="C476" s="142" t="s">
        <v>19</v>
      </c>
      <c r="D476" s="142" t="s">
        <v>17</v>
      </c>
      <c r="E476" s="142" t="s">
        <v>567</v>
      </c>
      <c r="F476" s="142" t="s">
        <v>59</v>
      </c>
      <c r="G476" s="302">
        <f t="shared" si="109"/>
        <v>0</v>
      </c>
      <c r="H476" s="303">
        <f>'приложение 8.3.'!I632</f>
        <v>0</v>
      </c>
      <c r="I476" s="303">
        <f>'приложение 8.3.'!J632</f>
        <v>0</v>
      </c>
      <c r="J476" s="303">
        <f>'приложение 8.3.'!K632</f>
        <v>0</v>
      </c>
      <c r="K476" s="303">
        <f>'приложение 8.3.'!L632</f>
        <v>0</v>
      </c>
    </row>
    <row r="477" spans="1:11" ht="38.25" customHeight="1">
      <c r="A477" s="196"/>
      <c r="B477" s="201" t="s">
        <v>342</v>
      </c>
      <c r="C477" s="142" t="s">
        <v>19</v>
      </c>
      <c r="D477" s="142" t="s">
        <v>17</v>
      </c>
      <c r="E477" s="142" t="s">
        <v>567</v>
      </c>
      <c r="F477" s="142" t="s">
        <v>77</v>
      </c>
      <c r="G477" s="302">
        <f t="shared" si="109"/>
        <v>-2629.1</v>
      </c>
      <c r="H477" s="303">
        <f>H478</f>
        <v>-2629.1</v>
      </c>
      <c r="I477" s="303">
        <f>I478</f>
        <v>0</v>
      </c>
      <c r="J477" s="303">
        <f>J478</f>
        <v>0</v>
      </c>
      <c r="K477" s="303">
        <f>K478</f>
        <v>0</v>
      </c>
    </row>
    <row r="478" spans="1:11" ht="12.75" customHeight="1">
      <c r="A478" s="196"/>
      <c r="B478" s="201" t="s">
        <v>35</v>
      </c>
      <c r="C478" s="142" t="s">
        <v>19</v>
      </c>
      <c r="D478" s="142" t="s">
        <v>17</v>
      </c>
      <c r="E478" s="142" t="s">
        <v>567</v>
      </c>
      <c r="F478" s="142" t="s">
        <v>78</v>
      </c>
      <c r="G478" s="302">
        <f t="shared" si="109"/>
        <v>-2629.1</v>
      </c>
      <c r="H478" s="303">
        <f>'приложение 8.3.'!I635</f>
        <v>-2629.1</v>
      </c>
      <c r="I478" s="303">
        <f>'приложение 8.3.'!J635</f>
        <v>0</v>
      </c>
      <c r="J478" s="303">
        <f>'приложение 8.3.'!K635</f>
        <v>0</v>
      </c>
      <c r="K478" s="303">
        <f>'приложение 8.3.'!L635</f>
        <v>0</v>
      </c>
    </row>
    <row r="479" spans="1:11" ht="287.25" hidden="1" customHeight="1">
      <c r="A479" s="196"/>
      <c r="B479" s="201" t="s">
        <v>487</v>
      </c>
      <c r="C479" s="142" t="s">
        <v>19</v>
      </c>
      <c r="D479" s="142" t="s">
        <v>17</v>
      </c>
      <c r="E479" s="142" t="s">
        <v>392</v>
      </c>
      <c r="F479" s="142"/>
      <c r="G479" s="302">
        <f t="shared" si="109"/>
        <v>0</v>
      </c>
      <c r="H479" s="303">
        <f>H480</f>
        <v>0</v>
      </c>
      <c r="I479" s="303">
        <f t="shared" ref="I479:K480" si="110">I480</f>
        <v>0</v>
      </c>
      <c r="J479" s="303">
        <f t="shared" si="110"/>
        <v>0</v>
      </c>
      <c r="K479" s="303">
        <f t="shared" si="110"/>
        <v>0</v>
      </c>
    </row>
    <row r="480" spans="1:11" ht="38.25" hidden="1" customHeight="1">
      <c r="A480" s="196"/>
      <c r="B480" s="201" t="s">
        <v>342</v>
      </c>
      <c r="C480" s="142" t="s">
        <v>19</v>
      </c>
      <c r="D480" s="142" t="s">
        <v>17</v>
      </c>
      <c r="E480" s="142" t="s">
        <v>392</v>
      </c>
      <c r="F480" s="142" t="s">
        <v>77</v>
      </c>
      <c r="G480" s="302">
        <f t="shared" si="109"/>
        <v>0</v>
      </c>
      <c r="H480" s="303">
        <f>H481</f>
        <v>0</v>
      </c>
      <c r="I480" s="303">
        <f t="shared" si="110"/>
        <v>0</v>
      </c>
      <c r="J480" s="303">
        <f t="shared" si="110"/>
        <v>0</v>
      </c>
      <c r="K480" s="303">
        <f t="shared" si="110"/>
        <v>0</v>
      </c>
    </row>
    <row r="481" spans="1:11" ht="12.75" hidden="1" customHeight="1">
      <c r="A481" s="196"/>
      <c r="B481" s="201" t="s">
        <v>35</v>
      </c>
      <c r="C481" s="142" t="s">
        <v>19</v>
      </c>
      <c r="D481" s="142" t="s">
        <v>17</v>
      </c>
      <c r="E481" s="142" t="s">
        <v>392</v>
      </c>
      <c r="F481" s="142" t="s">
        <v>78</v>
      </c>
      <c r="G481" s="302">
        <f t="shared" si="109"/>
        <v>0</v>
      </c>
      <c r="H481" s="303">
        <f>'приложение 8.3.'!I639</f>
        <v>0</v>
      </c>
      <c r="I481" s="303">
        <f>'приложение 8.3.'!J639</f>
        <v>0</v>
      </c>
      <c r="J481" s="303">
        <f>'приложение 8.3.'!K639</f>
        <v>0</v>
      </c>
      <c r="K481" s="303">
        <f>'приложение 8.3.'!L639</f>
        <v>0</v>
      </c>
    </row>
    <row r="482" spans="1:11" ht="313.5" hidden="1" customHeight="1">
      <c r="A482" s="196"/>
      <c r="B482" s="201" t="s">
        <v>488</v>
      </c>
      <c r="C482" s="142" t="s">
        <v>19</v>
      </c>
      <c r="D482" s="142" t="s">
        <v>17</v>
      </c>
      <c r="E482" s="142" t="s">
        <v>393</v>
      </c>
      <c r="F482" s="142"/>
      <c r="G482" s="302">
        <f t="shared" si="109"/>
        <v>0</v>
      </c>
      <c r="H482" s="303">
        <f>H483</f>
        <v>0</v>
      </c>
      <c r="I482" s="303">
        <f t="shared" ref="I482:K483" si="111">I483</f>
        <v>0</v>
      </c>
      <c r="J482" s="303">
        <f t="shared" si="111"/>
        <v>0</v>
      </c>
      <c r="K482" s="303">
        <f t="shared" si="111"/>
        <v>0</v>
      </c>
    </row>
    <row r="483" spans="1:11" ht="38.25" hidden="1" customHeight="1">
      <c r="A483" s="196"/>
      <c r="B483" s="201" t="s">
        <v>342</v>
      </c>
      <c r="C483" s="142" t="s">
        <v>19</v>
      </c>
      <c r="D483" s="142" t="s">
        <v>17</v>
      </c>
      <c r="E483" s="142" t="s">
        <v>393</v>
      </c>
      <c r="F483" s="142" t="s">
        <v>77</v>
      </c>
      <c r="G483" s="302">
        <f t="shared" si="109"/>
        <v>0</v>
      </c>
      <c r="H483" s="303">
        <f>H484</f>
        <v>0</v>
      </c>
      <c r="I483" s="303">
        <f t="shared" si="111"/>
        <v>0</v>
      </c>
      <c r="J483" s="303">
        <f t="shared" si="111"/>
        <v>0</v>
      </c>
      <c r="K483" s="303">
        <f t="shared" si="111"/>
        <v>0</v>
      </c>
    </row>
    <row r="484" spans="1:11" ht="12.75" hidden="1" customHeight="1">
      <c r="A484" s="196"/>
      <c r="B484" s="201" t="s">
        <v>35</v>
      </c>
      <c r="C484" s="142" t="s">
        <v>19</v>
      </c>
      <c r="D484" s="142" t="s">
        <v>17</v>
      </c>
      <c r="E484" s="142" t="s">
        <v>393</v>
      </c>
      <c r="F484" s="142" t="s">
        <v>78</v>
      </c>
      <c r="G484" s="302">
        <f t="shared" si="109"/>
        <v>0</v>
      </c>
      <c r="H484" s="303">
        <f>'приложение 8.3.'!I643</f>
        <v>0</v>
      </c>
      <c r="I484" s="303">
        <f>'приложение 8.3.'!J643</f>
        <v>0</v>
      </c>
      <c r="J484" s="303">
        <f>'приложение 8.3.'!K643</f>
        <v>0</v>
      </c>
      <c r="K484" s="303">
        <f>'приложение 8.3.'!L643</f>
        <v>0</v>
      </c>
    </row>
    <row r="485" spans="1:11" ht="63.75" customHeight="1">
      <c r="A485" s="196"/>
      <c r="B485" s="201" t="s">
        <v>350</v>
      </c>
      <c r="C485" s="142" t="s">
        <v>19</v>
      </c>
      <c r="D485" s="142" t="s">
        <v>17</v>
      </c>
      <c r="E485" s="142" t="s">
        <v>351</v>
      </c>
      <c r="F485" s="142"/>
      <c r="G485" s="302">
        <f t="shared" si="109"/>
        <v>2297.3000000000002</v>
      </c>
      <c r="H485" s="303">
        <f>H486+H490+H493</f>
        <v>2297.3000000000002</v>
      </c>
      <c r="I485" s="303">
        <f>I486+I490+I493</f>
        <v>0</v>
      </c>
      <c r="J485" s="303">
        <f>J486+J490+J493</f>
        <v>0</v>
      </c>
      <c r="K485" s="303">
        <f>K486+K490+K493</f>
        <v>0</v>
      </c>
    </row>
    <row r="486" spans="1:11" ht="63.75" customHeight="1">
      <c r="A486" s="196"/>
      <c r="B486" s="201" t="s">
        <v>352</v>
      </c>
      <c r="C486" s="142" t="s">
        <v>19</v>
      </c>
      <c r="D486" s="142" t="s">
        <v>17</v>
      </c>
      <c r="E486" s="142" t="s">
        <v>353</v>
      </c>
      <c r="F486" s="142"/>
      <c r="G486" s="302">
        <f t="shared" si="109"/>
        <v>2297.3000000000002</v>
      </c>
      <c r="H486" s="303">
        <f>H487</f>
        <v>2297.3000000000002</v>
      </c>
      <c r="I486" s="303">
        <f t="shared" ref="I486:K488" si="112">I487</f>
        <v>0</v>
      </c>
      <c r="J486" s="303">
        <f t="shared" si="112"/>
        <v>0</v>
      </c>
      <c r="K486" s="303">
        <f t="shared" si="112"/>
        <v>0</v>
      </c>
    </row>
    <row r="487" spans="1:11" ht="25.5" customHeight="1">
      <c r="A487" s="196"/>
      <c r="B487" s="97" t="s">
        <v>215</v>
      </c>
      <c r="C487" s="142" t="s">
        <v>19</v>
      </c>
      <c r="D487" s="142" t="s">
        <v>17</v>
      </c>
      <c r="E487" s="142" t="s">
        <v>560</v>
      </c>
      <c r="F487" s="142"/>
      <c r="G487" s="302">
        <f t="shared" si="109"/>
        <v>2297.3000000000002</v>
      </c>
      <c r="H487" s="303">
        <f>H488</f>
        <v>2297.3000000000002</v>
      </c>
      <c r="I487" s="303">
        <f t="shared" si="112"/>
        <v>0</v>
      </c>
      <c r="J487" s="303">
        <f t="shared" si="112"/>
        <v>0</v>
      </c>
      <c r="K487" s="303">
        <f t="shared" si="112"/>
        <v>0</v>
      </c>
    </row>
    <row r="488" spans="1:11" ht="38.25" customHeight="1">
      <c r="A488" s="200"/>
      <c r="B488" s="97" t="s">
        <v>86</v>
      </c>
      <c r="C488" s="142" t="s">
        <v>19</v>
      </c>
      <c r="D488" s="142" t="s">
        <v>17</v>
      </c>
      <c r="E488" s="142" t="s">
        <v>560</v>
      </c>
      <c r="F488" s="142" t="s">
        <v>57</v>
      </c>
      <c r="G488" s="302">
        <f t="shared" si="109"/>
        <v>2297.3000000000002</v>
      </c>
      <c r="H488" s="303">
        <f>H489</f>
        <v>2297.3000000000002</v>
      </c>
      <c r="I488" s="303">
        <f t="shared" si="112"/>
        <v>0</v>
      </c>
      <c r="J488" s="303">
        <f t="shared" si="112"/>
        <v>0</v>
      </c>
      <c r="K488" s="303">
        <f t="shared" si="112"/>
        <v>0</v>
      </c>
    </row>
    <row r="489" spans="1:11" ht="38.25" customHeight="1">
      <c r="A489" s="200"/>
      <c r="B489" s="201" t="s">
        <v>111</v>
      </c>
      <c r="C489" s="142" t="s">
        <v>19</v>
      </c>
      <c r="D489" s="142" t="s">
        <v>17</v>
      </c>
      <c r="E489" s="142" t="s">
        <v>560</v>
      </c>
      <c r="F489" s="142" t="s">
        <v>59</v>
      </c>
      <c r="G489" s="302">
        <f t="shared" si="109"/>
        <v>2297.3000000000002</v>
      </c>
      <c r="H489" s="303">
        <f>'приложение 8.3.'!I649</f>
        <v>2297.3000000000002</v>
      </c>
      <c r="I489" s="303">
        <f>'приложение 8.3.'!J649</f>
        <v>0</v>
      </c>
      <c r="J489" s="303">
        <f>'приложение 8.3.'!K649</f>
        <v>0</v>
      </c>
      <c r="K489" s="303">
        <f>'приложение 8.3.'!L649</f>
        <v>0</v>
      </c>
    </row>
    <row r="490" spans="1:11" ht="226.5" hidden="1" customHeight="1">
      <c r="A490" s="179"/>
      <c r="B490" s="97" t="s">
        <v>512</v>
      </c>
      <c r="C490" s="98" t="s">
        <v>19</v>
      </c>
      <c r="D490" s="98" t="s">
        <v>17</v>
      </c>
      <c r="E490" s="98" t="s">
        <v>522</v>
      </c>
      <c r="F490" s="98"/>
      <c r="G490" s="299">
        <f>H490+I490+J490+K490</f>
        <v>0</v>
      </c>
      <c r="H490" s="300">
        <f>H491</f>
        <v>0</v>
      </c>
      <c r="I490" s="300">
        <f t="shared" ref="I490:K491" si="113">I491</f>
        <v>0</v>
      </c>
      <c r="J490" s="300">
        <f t="shared" si="113"/>
        <v>0</v>
      </c>
      <c r="K490" s="300">
        <f t="shared" si="113"/>
        <v>0</v>
      </c>
    </row>
    <row r="491" spans="1:11" ht="37.5" hidden="1" customHeight="1">
      <c r="A491" s="144"/>
      <c r="B491" s="97" t="s">
        <v>86</v>
      </c>
      <c r="C491" s="98" t="s">
        <v>19</v>
      </c>
      <c r="D491" s="98" t="s">
        <v>17</v>
      </c>
      <c r="E491" s="98" t="s">
        <v>522</v>
      </c>
      <c r="F491" s="98" t="s">
        <v>57</v>
      </c>
      <c r="G491" s="299">
        <f>H491+I491+J491+K491</f>
        <v>0</v>
      </c>
      <c r="H491" s="300">
        <f>H492</f>
        <v>0</v>
      </c>
      <c r="I491" s="300">
        <f t="shared" si="113"/>
        <v>0</v>
      </c>
      <c r="J491" s="300">
        <f t="shared" si="113"/>
        <v>0</v>
      </c>
      <c r="K491" s="300">
        <f t="shared" si="113"/>
        <v>0</v>
      </c>
    </row>
    <row r="492" spans="1:11" ht="38.25" hidden="1" customHeight="1">
      <c r="A492" s="144"/>
      <c r="B492" s="97" t="s">
        <v>111</v>
      </c>
      <c r="C492" s="98" t="s">
        <v>19</v>
      </c>
      <c r="D492" s="98" t="s">
        <v>17</v>
      </c>
      <c r="E492" s="98" t="s">
        <v>522</v>
      </c>
      <c r="F492" s="98" t="s">
        <v>59</v>
      </c>
      <c r="G492" s="299">
        <f>H492+I492+J492+K492</f>
        <v>0</v>
      </c>
      <c r="H492" s="300">
        <f>'приложение 8.3.'!I653</f>
        <v>0</v>
      </c>
      <c r="I492" s="300">
        <f>'приложение 8.3.'!J653</f>
        <v>0</v>
      </c>
      <c r="J492" s="300">
        <f>'приложение 8.3.'!K653</f>
        <v>0</v>
      </c>
      <c r="K492" s="300">
        <f>'приложение 8.3.'!L653</f>
        <v>0</v>
      </c>
    </row>
    <row r="493" spans="1:11" ht="25.5" hidden="1" customHeight="1">
      <c r="A493" s="183"/>
      <c r="B493" s="97" t="s">
        <v>394</v>
      </c>
      <c r="C493" s="98" t="s">
        <v>19</v>
      </c>
      <c r="D493" s="98" t="s">
        <v>17</v>
      </c>
      <c r="E493" s="98" t="s">
        <v>524</v>
      </c>
      <c r="F493" s="98"/>
      <c r="G493" s="299">
        <f t="shared" si="109"/>
        <v>0</v>
      </c>
      <c r="H493" s="300">
        <f>H494</f>
        <v>0</v>
      </c>
      <c r="I493" s="300">
        <f t="shared" ref="I493:K494" si="114">I494</f>
        <v>0</v>
      </c>
      <c r="J493" s="300">
        <f t="shared" si="114"/>
        <v>0</v>
      </c>
      <c r="K493" s="300">
        <f t="shared" si="114"/>
        <v>0</v>
      </c>
    </row>
    <row r="494" spans="1:11" ht="38.25" hidden="1" customHeight="1">
      <c r="A494" s="144"/>
      <c r="B494" s="97" t="s">
        <v>86</v>
      </c>
      <c r="C494" s="98" t="s">
        <v>19</v>
      </c>
      <c r="D494" s="98" t="s">
        <v>17</v>
      </c>
      <c r="E494" s="98" t="s">
        <v>524</v>
      </c>
      <c r="F494" s="98" t="s">
        <v>57</v>
      </c>
      <c r="G494" s="299">
        <f t="shared" si="109"/>
        <v>0</v>
      </c>
      <c r="H494" s="300">
        <f>H495</f>
        <v>0</v>
      </c>
      <c r="I494" s="300">
        <f t="shared" si="114"/>
        <v>0</v>
      </c>
      <c r="J494" s="300">
        <f t="shared" si="114"/>
        <v>0</v>
      </c>
      <c r="K494" s="300">
        <f t="shared" si="114"/>
        <v>0</v>
      </c>
    </row>
    <row r="495" spans="1:11" ht="38.25" hidden="1" customHeight="1">
      <c r="A495" s="200"/>
      <c r="B495" s="201" t="s">
        <v>111</v>
      </c>
      <c r="C495" s="142" t="s">
        <v>19</v>
      </c>
      <c r="D495" s="142" t="s">
        <v>17</v>
      </c>
      <c r="E495" s="142" t="s">
        <v>524</v>
      </c>
      <c r="F495" s="142" t="s">
        <v>59</v>
      </c>
      <c r="G495" s="302">
        <f t="shared" si="109"/>
        <v>0</v>
      </c>
      <c r="H495" s="303">
        <f>'приложение 8.3.'!I657</f>
        <v>0</v>
      </c>
      <c r="I495" s="303">
        <f>'приложение 8.3.'!J657</f>
        <v>0</v>
      </c>
      <c r="J495" s="303">
        <f>'приложение 8.3.'!K657</f>
        <v>0</v>
      </c>
      <c r="K495" s="303">
        <f>'приложение 8.3.'!L657</f>
        <v>0</v>
      </c>
    </row>
    <row r="496" spans="1:11" ht="25.5" customHeight="1">
      <c r="A496" s="196"/>
      <c r="B496" s="197" t="s">
        <v>28</v>
      </c>
      <c r="C496" s="198" t="s">
        <v>19</v>
      </c>
      <c r="D496" s="198" t="s">
        <v>19</v>
      </c>
      <c r="E496" s="198"/>
      <c r="F496" s="198"/>
      <c r="G496" s="302">
        <f>H496+I496+J496+K496</f>
        <v>641.70000000000005</v>
      </c>
      <c r="H496" s="302">
        <f>H497+H509+H521</f>
        <v>641.70000000000005</v>
      </c>
      <c r="I496" s="302">
        <f>I497+I509+I521</f>
        <v>0</v>
      </c>
      <c r="J496" s="302">
        <f>J497+J509+J521</f>
        <v>0</v>
      </c>
      <c r="K496" s="302">
        <f>K497+K509+K521</f>
        <v>0</v>
      </c>
    </row>
    <row r="497" spans="1:11" ht="63.75" customHeight="1">
      <c r="A497" s="196"/>
      <c r="B497" s="201" t="s">
        <v>513</v>
      </c>
      <c r="C497" s="142" t="s">
        <v>19</v>
      </c>
      <c r="D497" s="142" t="s">
        <v>19</v>
      </c>
      <c r="E497" s="142" t="s">
        <v>381</v>
      </c>
      <c r="F497" s="142"/>
      <c r="G497" s="302">
        <f t="shared" ref="G497:G502" si="115">H497+I497+J497+K497</f>
        <v>-238.3</v>
      </c>
      <c r="H497" s="303">
        <f>H498+H503+H506</f>
        <v>-238.3</v>
      </c>
      <c r="I497" s="303">
        <f>I498+I503+I506</f>
        <v>0</v>
      </c>
      <c r="J497" s="303">
        <f>J498+J503+J506</f>
        <v>0</v>
      </c>
      <c r="K497" s="303">
        <f>K498+K503+K506</f>
        <v>0</v>
      </c>
    </row>
    <row r="498" spans="1:11" ht="25.5" customHeight="1">
      <c r="A498" s="196"/>
      <c r="B498" s="97" t="s">
        <v>215</v>
      </c>
      <c r="C498" s="142" t="s">
        <v>19</v>
      </c>
      <c r="D498" s="142" t="s">
        <v>19</v>
      </c>
      <c r="E498" s="142" t="s">
        <v>395</v>
      </c>
      <c r="F498" s="142"/>
      <c r="G498" s="302">
        <f t="shared" si="115"/>
        <v>-238.3</v>
      </c>
      <c r="H498" s="303">
        <f>H499+H501</f>
        <v>-238.3</v>
      </c>
      <c r="I498" s="303">
        <f>I499+I501</f>
        <v>0</v>
      </c>
      <c r="J498" s="303">
        <f>J499+J501</f>
        <v>0</v>
      </c>
      <c r="K498" s="303">
        <f>K499+K501</f>
        <v>0</v>
      </c>
    </row>
    <row r="499" spans="1:11" s="211" customFormat="1" ht="38.25" customHeight="1">
      <c r="A499" s="209"/>
      <c r="B499" s="97" t="s">
        <v>86</v>
      </c>
      <c r="C499" s="135" t="s">
        <v>19</v>
      </c>
      <c r="D499" s="135" t="s">
        <v>19</v>
      </c>
      <c r="E499" s="135" t="s">
        <v>395</v>
      </c>
      <c r="F499" s="135" t="s">
        <v>57</v>
      </c>
      <c r="G499" s="304">
        <f>H499+I499+J499+K499</f>
        <v>-238.3</v>
      </c>
      <c r="H499" s="305">
        <f>H500</f>
        <v>-238.3</v>
      </c>
      <c r="I499" s="305">
        <f>I500</f>
        <v>0</v>
      </c>
      <c r="J499" s="305">
        <f>J500</f>
        <v>0</v>
      </c>
      <c r="K499" s="305">
        <f>K500</f>
        <v>0</v>
      </c>
    </row>
    <row r="500" spans="1:11" s="211" customFormat="1" ht="42.75" customHeight="1">
      <c r="A500" s="209"/>
      <c r="B500" s="206" t="s">
        <v>111</v>
      </c>
      <c r="C500" s="135" t="s">
        <v>19</v>
      </c>
      <c r="D500" s="135" t="s">
        <v>19</v>
      </c>
      <c r="E500" s="135" t="s">
        <v>395</v>
      </c>
      <c r="F500" s="135" t="s">
        <v>59</v>
      </c>
      <c r="G500" s="304">
        <f>H500+I500+J500+K500</f>
        <v>-238.3</v>
      </c>
      <c r="H500" s="305">
        <f>'приложение 8.3.'!I663</f>
        <v>-238.3</v>
      </c>
      <c r="I500" s="305">
        <f>'приложение 8.3.'!J663</f>
        <v>0</v>
      </c>
      <c r="J500" s="305">
        <f>'приложение 8.3.'!K663</f>
        <v>0</v>
      </c>
      <c r="K500" s="305">
        <f>'приложение 8.3.'!L663</f>
        <v>0</v>
      </c>
    </row>
    <row r="501" spans="1:11" ht="12.75" hidden="1" customHeight="1">
      <c r="A501" s="200"/>
      <c r="B501" s="201" t="s">
        <v>71</v>
      </c>
      <c r="C501" s="142" t="s">
        <v>19</v>
      </c>
      <c r="D501" s="142" t="s">
        <v>19</v>
      </c>
      <c r="E501" s="142" t="s">
        <v>395</v>
      </c>
      <c r="F501" s="142" t="s">
        <v>72</v>
      </c>
      <c r="G501" s="302">
        <f t="shared" si="115"/>
        <v>0</v>
      </c>
      <c r="H501" s="303">
        <f>H502</f>
        <v>0</v>
      </c>
      <c r="I501" s="303">
        <f>I502</f>
        <v>0</v>
      </c>
      <c r="J501" s="303">
        <f>J502</f>
        <v>0</v>
      </c>
      <c r="K501" s="303">
        <f>K502</f>
        <v>0</v>
      </c>
    </row>
    <row r="502" spans="1:11" ht="62.25" hidden="1" customHeight="1">
      <c r="A502" s="200"/>
      <c r="B502" s="201" t="s">
        <v>332</v>
      </c>
      <c r="C502" s="142" t="s">
        <v>19</v>
      </c>
      <c r="D502" s="142" t="s">
        <v>19</v>
      </c>
      <c r="E502" s="142" t="s">
        <v>395</v>
      </c>
      <c r="F502" s="142" t="s">
        <v>80</v>
      </c>
      <c r="G502" s="302">
        <f t="shared" si="115"/>
        <v>0</v>
      </c>
      <c r="H502" s="303">
        <f>'приложение 8.3.'!I666</f>
        <v>0</v>
      </c>
      <c r="I502" s="303">
        <f>'приложение 8.3.'!J666</f>
        <v>0</v>
      </c>
      <c r="J502" s="303">
        <f>'приложение 8.3.'!K666</f>
        <v>0</v>
      </c>
      <c r="K502" s="303">
        <f>'приложение 8.3.'!L666</f>
        <v>0</v>
      </c>
    </row>
    <row r="503" spans="1:11" s="211" customFormat="1" ht="405" hidden="1" customHeight="1">
      <c r="A503" s="209"/>
      <c r="B503" s="287" t="s">
        <v>620</v>
      </c>
      <c r="C503" s="135" t="s">
        <v>19</v>
      </c>
      <c r="D503" s="135" t="s">
        <v>19</v>
      </c>
      <c r="E503" s="135" t="s">
        <v>383</v>
      </c>
      <c r="F503" s="135"/>
      <c r="G503" s="304">
        <f>SUM(H503:K503)</f>
        <v>0</v>
      </c>
      <c r="H503" s="305">
        <f>H504</f>
        <v>0</v>
      </c>
      <c r="I503" s="305">
        <f t="shared" ref="I503:K504" si="116">I504</f>
        <v>0</v>
      </c>
      <c r="J503" s="305">
        <f t="shared" si="116"/>
        <v>0</v>
      </c>
      <c r="K503" s="305">
        <f t="shared" si="116"/>
        <v>0</v>
      </c>
    </row>
    <row r="504" spans="1:11" s="211" customFormat="1" ht="12.75" hidden="1" customHeight="1">
      <c r="A504" s="209"/>
      <c r="B504" s="206" t="s">
        <v>71</v>
      </c>
      <c r="C504" s="135" t="s">
        <v>19</v>
      </c>
      <c r="D504" s="135" t="s">
        <v>19</v>
      </c>
      <c r="E504" s="135" t="s">
        <v>383</v>
      </c>
      <c r="F504" s="135" t="s">
        <v>72</v>
      </c>
      <c r="G504" s="304">
        <f>H504+I504+J504+K504</f>
        <v>0</v>
      </c>
      <c r="H504" s="305">
        <f>H505</f>
        <v>0</v>
      </c>
      <c r="I504" s="305">
        <f t="shared" si="116"/>
        <v>0</v>
      </c>
      <c r="J504" s="305">
        <f t="shared" si="116"/>
        <v>0</v>
      </c>
      <c r="K504" s="305">
        <f t="shared" si="116"/>
        <v>0</v>
      </c>
    </row>
    <row r="505" spans="1:11" s="211" customFormat="1" ht="76.5" hidden="1" customHeight="1">
      <c r="A505" s="209"/>
      <c r="B505" s="206" t="s">
        <v>332</v>
      </c>
      <c r="C505" s="135" t="s">
        <v>19</v>
      </c>
      <c r="D505" s="135" t="s">
        <v>19</v>
      </c>
      <c r="E505" s="135" t="s">
        <v>383</v>
      </c>
      <c r="F505" s="135" t="s">
        <v>80</v>
      </c>
      <c r="G505" s="304">
        <f>H505+I505+J505+K505</f>
        <v>0</v>
      </c>
      <c r="H505" s="305">
        <f>0+'приложение 8.3.'!I669</f>
        <v>0</v>
      </c>
      <c r="I505" s="305">
        <f>0+'приложение 8.3.'!J669</f>
        <v>0</v>
      </c>
      <c r="J505" s="305">
        <f>0+'приложение 8.3.'!K669</f>
        <v>0</v>
      </c>
      <c r="K505" s="305">
        <f>0+'приложение 8.3.'!L669</f>
        <v>0</v>
      </c>
    </row>
    <row r="506" spans="1:11" s="211" customFormat="1" ht="409.5" hidden="1" customHeight="1">
      <c r="A506" s="209"/>
      <c r="B506" s="287" t="s">
        <v>621</v>
      </c>
      <c r="C506" s="135" t="s">
        <v>19</v>
      </c>
      <c r="D506" s="135" t="s">
        <v>19</v>
      </c>
      <c r="E506" s="135" t="s">
        <v>384</v>
      </c>
      <c r="F506" s="135"/>
      <c r="G506" s="304">
        <f>SUM(H506:K506)</f>
        <v>0</v>
      </c>
      <c r="H506" s="305">
        <f>H507</f>
        <v>0</v>
      </c>
      <c r="I506" s="305">
        <f t="shared" ref="I506:K507" si="117">I507</f>
        <v>0</v>
      </c>
      <c r="J506" s="305">
        <f t="shared" si="117"/>
        <v>0</v>
      </c>
      <c r="K506" s="305">
        <f t="shared" si="117"/>
        <v>0</v>
      </c>
    </row>
    <row r="507" spans="1:11" s="211" customFormat="1" ht="12.75" hidden="1" customHeight="1">
      <c r="A507" s="209"/>
      <c r="B507" s="206" t="s">
        <v>71</v>
      </c>
      <c r="C507" s="135" t="s">
        <v>19</v>
      </c>
      <c r="D507" s="135" t="s">
        <v>19</v>
      </c>
      <c r="E507" s="135" t="s">
        <v>384</v>
      </c>
      <c r="F507" s="135" t="s">
        <v>72</v>
      </c>
      <c r="G507" s="304">
        <f>H507+I507+J507+K507</f>
        <v>0</v>
      </c>
      <c r="H507" s="305">
        <f>H508</f>
        <v>0</v>
      </c>
      <c r="I507" s="305">
        <f t="shared" si="117"/>
        <v>0</v>
      </c>
      <c r="J507" s="305">
        <f t="shared" si="117"/>
        <v>0</v>
      </c>
      <c r="K507" s="305">
        <f t="shared" si="117"/>
        <v>0</v>
      </c>
    </row>
    <row r="508" spans="1:11" s="211" customFormat="1" ht="76.5" hidden="1" customHeight="1">
      <c r="A508" s="209"/>
      <c r="B508" s="206" t="s">
        <v>332</v>
      </c>
      <c r="C508" s="135" t="s">
        <v>19</v>
      </c>
      <c r="D508" s="135" t="s">
        <v>19</v>
      </c>
      <c r="E508" s="135" t="s">
        <v>384</v>
      </c>
      <c r="F508" s="135" t="s">
        <v>80</v>
      </c>
      <c r="G508" s="304">
        <f>H508+I508+J508+K508</f>
        <v>0</v>
      </c>
      <c r="H508" s="305">
        <f>'приложение 8.3.'!I672</f>
        <v>0</v>
      </c>
      <c r="I508" s="305">
        <f>'приложение 8.3.'!J672</f>
        <v>0</v>
      </c>
      <c r="J508" s="305">
        <f>'приложение 8.3.'!K672</f>
        <v>0</v>
      </c>
      <c r="K508" s="305">
        <f>'приложение 8.3.'!L672</f>
        <v>0</v>
      </c>
    </row>
    <row r="509" spans="1:11" ht="51" customHeight="1">
      <c r="A509" s="183"/>
      <c r="B509" s="97" t="s">
        <v>98</v>
      </c>
      <c r="C509" s="98" t="s">
        <v>19</v>
      </c>
      <c r="D509" s="98" t="s">
        <v>19</v>
      </c>
      <c r="E509" s="104" t="s">
        <v>248</v>
      </c>
      <c r="F509" s="100"/>
      <c r="G509" s="299">
        <f>SUM(H509:K509)</f>
        <v>880</v>
      </c>
      <c r="H509" s="300">
        <f>H510</f>
        <v>880</v>
      </c>
      <c r="I509" s="300">
        <f>I510</f>
        <v>0</v>
      </c>
      <c r="J509" s="300">
        <f>J510</f>
        <v>0</v>
      </c>
      <c r="K509" s="300">
        <f>K510</f>
        <v>0</v>
      </c>
    </row>
    <row r="510" spans="1:11" ht="38.25" customHeight="1">
      <c r="A510" s="183"/>
      <c r="B510" s="97" t="s">
        <v>211</v>
      </c>
      <c r="C510" s="98" t="s">
        <v>19</v>
      </c>
      <c r="D510" s="98" t="s">
        <v>19</v>
      </c>
      <c r="E510" s="104" t="s">
        <v>250</v>
      </c>
      <c r="F510" s="100"/>
      <c r="G510" s="299">
        <f>SUM(H510:K510)</f>
        <v>880</v>
      </c>
      <c r="H510" s="300">
        <f>H511+H518</f>
        <v>880</v>
      </c>
      <c r="I510" s="300">
        <f>I511+I518</f>
        <v>0</v>
      </c>
      <c r="J510" s="300">
        <f>J511+J518</f>
        <v>0</v>
      </c>
      <c r="K510" s="300">
        <f>K511+K518</f>
        <v>0</v>
      </c>
    </row>
    <row r="511" spans="1:11" ht="38.25" customHeight="1">
      <c r="A511" s="204"/>
      <c r="B511" s="201" t="s">
        <v>199</v>
      </c>
      <c r="C511" s="142" t="s">
        <v>19</v>
      </c>
      <c r="D511" s="142" t="s">
        <v>19</v>
      </c>
      <c r="E511" s="142" t="s">
        <v>362</v>
      </c>
      <c r="F511" s="142"/>
      <c r="G511" s="302">
        <f>SUM(H511:K511)</f>
        <v>880</v>
      </c>
      <c r="H511" s="303">
        <f>H512+H514+H516</f>
        <v>880</v>
      </c>
      <c r="I511" s="303">
        <f>I512+I514+I516</f>
        <v>0</v>
      </c>
      <c r="J511" s="303">
        <f>J512+J514+J516</f>
        <v>0</v>
      </c>
      <c r="K511" s="303">
        <f>K512+K514+K516</f>
        <v>0</v>
      </c>
    </row>
    <row r="512" spans="1:11" ht="89.25" hidden="1" customHeight="1">
      <c r="A512" s="144"/>
      <c r="B512" s="201" t="s">
        <v>55</v>
      </c>
      <c r="C512" s="142" t="s">
        <v>19</v>
      </c>
      <c r="D512" s="142" t="s">
        <v>19</v>
      </c>
      <c r="E512" s="142" t="s">
        <v>362</v>
      </c>
      <c r="F512" s="142" t="s">
        <v>56</v>
      </c>
      <c r="G512" s="302">
        <f>SUM(H512:K512)</f>
        <v>0</v>
      </c>
      <c r="H512" s="303">
        <f>H513</f>
        <v>0</v>
      </c>
      <c r="I512" s="303">
        <f>I513</f>
        <v>0</v>
      </c>
      <c r="J512" s="303">
        <f>J513</f>
        <v>0</v>
      </c>
      <c r="K512" s="303">
        <f>K513</f>
        <v>0</v>
      </c>
    </row>
    <row r="513" spans="1:11" ht="25.5" hidden="1" customHeight="1">
      <c r="A513" s="144"/>
      <c r="B513" s="201" t="s">
        <v>67</v>
      </c>
      <c r="C513" s="142" t="s">
        <v>19</v>
      </c>
      <c r="D513" s="142" t="s">
        <v>19</v>
      </c>
      <c r="E513" s="142" t="s">
        <v>362</v>
      </c>
      <c r="F513" s="142" t="s">
        <v>68</v>
      </c>
      <c r="G513" s="302">
        <f t="shared" ref="G513:G523" si="118">SUM(H513:K513)</f>
        <v>0</v>
      </c>
      <c r="H513" s="303">
        <f>'приложение 8.3.'!I677</f>
        <v>0</v>
      </c>
      <c r="I513" s="303">
        <f>'приложение 8.3.'!J677</f>
        <v>0</v>
      </c>
      <c r="J513" s="303">
        <f>'приложение 8.3.'!K677</f>
        <v>0</v>
      </c>
      <c r="K513" s="303">
        <f>'приложение 8.3.'!L677</f>
        <v>0</v>
      </c>
    </row>
    <row r="514" spans="1:11" ht="38.25" customHeight="1">
      <c r="A514" s="144"/>
      <c r="B514" s="97" t="s">
        <v>86</v>
      </c>
      <c r="C514" s="142" t="s">
        <v>19</v>
      </c>
      <c r="D514" s="142" t="s">
        <v>19</v>
      </c>
      <c r="E514" s="142" t="s">
        <v>362</v>
      </c>
      <c r="F514" s="142" t="s">
        <v>57</v>
      </c>
      <c r="G514" s="302">
        <f t="shared" si="118"/>
        <v>880</v>
      </c>
      <c r="H514" s="303">
        <f>H515</f>
        <v>880</v>
      </c>
      <c r="I514" s="303">
        <f>I515</f>
        <v>0</v>
      </c>
      <c r="J514" s="303">
        <f>J515</f>
        <v>0</v>
      </c>
      <c r="K514" s="303">
        <f>K515</f>
        <v>0</v>
      </c>
    </row>
    <row r="515" spans="1:11" ht="38.25" customHeight="1">
      <c r="A515" s="144"/>
      <c r="B515" s="97" t="s">
        <v>111</v>
      </c>
      <c r="C515" s="142" t="s">
        <v>19</v>
      </c>
      <c r="D515" s="142" t="s">
        <v>19</v>
      </c>
      <c r="E515" s="142" t="s">
        <v>362</v>
      </c>
      <c r="F515" s="142" t="s">
        <v>59</v>
      </c>
      <c r="G515" s="302">
        <f t="shared" si="118"/>
        <v>880</v>
      </c>
      <c r="H515" s="303">
        <f>'приложение 8.3.'!I682</f>
        <v>880</v>
      </c>
      <c r="I515" s="303">
        <f>'приложение 8.3.'!J682</f>
        <v>0</v>
      </c>
      <c r="J515" s="303">
        <f>'приложение 8.3.'!K682</f>
        <v>0</v>
      </c>
      <c r="K515" s="303">
        <f>'приложение 8.3.'!L682</f>
        <v>0</v>
      </c>
    </row>
    <row r="516" spans="1:11" ht="12.75" hidden="1" customHeight="1">
      <c r="A516" s="144"/>
      <c r="B516" s="214" t="s">
        <v>71</v>
      </c>
      <c r="C516" s="142" t="s">
        <v>19</v>
      </c>
      <c r="D516" s="142" t="s">
        <v>19</v>
      </c>
      <c r="E516" s="142" t="s">
        <v>362</v>
      </c>
      <c r="F516" s="142" t="s">
        <v>72</v>
      </c>
      <c r="G516" s="302">
        <f t="shared" si="118"/>
        <v>0</v>
      </c>
      <c r="H516" s="303">
        <f>H517</f>
        <v>0</v>
      </c>
      <c r="I516" s="303">
        <f>I517</f>
        <v>0</v>
      </c>
      <c r="J516" s="303">
        <f>J517</f>
        <v>0</v>
      </c>
      <c r="K516" s="303">
        <f>K517</f>
        <v>0</v>
      </c>
    </row>
    <row r="517" spans="1:11" ht="25.5" hidden="1" customHeight="1">
      <c r="A517" s="144"/>
      <c r="B517" s="214" t="s">
        <v>73</v>
      </c>
      <c r="C517" s="142" t="s">
        <v>19</v>
      </c>
      <c r="D517" s="142" t="s">
        <v>19</v>
      </c>
      <c r="E517" s="142" t="s">
        <v>362</v>
      </c>
      <c r="F517" s="142" t="s">
        <v>74</v>
      </c>
      <c r="G517" s="302">
        <f t="shared" si="118"/>
        <v>0</v>
      </c>
      <c r="H517" s="303">
        <f>'приложение 8.3.'!I686</f>
        <v>0</v>
      </c>
      <c r="I517" s="303">
        <f>'приложение 8.3.'!J686</f>
        <v>0</v>
      </c>
      <c r="J517" s="303">
        <f>'приложение 8.3.'!K686</f>
        <v>0</v>
      </c>
      <c r="K517" s="303">
        <f>'приложение 8.3.'!L686</f>
        <v>0</v>
      </c>
    </row>
    <row r="518" spans="1:11" ht="276" hidden="1" customHeight="1">
      <c r="A518" s="144"/>
      <c r="B518" s="201" t="s">
        <v>489</v>
      </c>
      <c r="C518" s="142" t="s">
        <v>19</v>
      </c>
      <c r="D518" s="142" t="s">
        <v>19</v>
      </c>
      <c r="E518" s="142" t="s">
        <v>523</v>
      </c>
      <c r="F518" s="142"/>
      <c r="G518" s="299">
        <f>H518+I518+J518+K518</f>
        <v>0</v>
      </c>
      <c r="H518" s="303">
        <f t="shared" ref="H518:K519" si="119">H519</f>
        <v>0</v>
      </c>
      <c r="I518" s="303">
        <f t="shared" si="119"/>
        <v>0</v>
      </c>
      <c r="J518" s="303">
        <f t="shared" si="119"/>
        <v>0</v>
      </c>
      <c r="K518" s="303">
        <f t="shared" si="119"/>
        <v>0</v>
      </c>
    </row>
    <row r="519" spans="1:11" ht="86.25" hidden="1" customHeight="1">
      <c r="A519" s="144"/>
      <c r="B519" s="97" t="s">
        <v>55</v>
      </c>
      <c r="C519" s="142" t="s">
        <v>19</v>
      </c>
      <c r="D519" s="142" t="s">
        <v>19</v>
      </c>
      <c r="E519" s="142" t="s">
        <v>523</v>
      </c>
      <c r="F519" s="98" t="s">
        <v>56</v>
      </c>
      <c r="G519" s="299">
        <f>H519+I519+J519+K519</f>
        <v>0</v>
      </c>
      <c r="H519" s="300">
        <f t="shared" si="119"/>
        <v>0</v>
      </c>
      <c r="I519" s="300">
        <f t="shared" si="119"/>
        <v>0</v>
      </c>
      <c r="J519" s="300">
        <f t="shared" si="119"/>
        <v>0</v>
      </c>
      <c r="K519" s="300">
        <f t="shared" si="119"/>
        <v>0</v>
      </c>
    </row>
    <row r="520" spans="1:11" ht="38.25" hidden="1" customHeight="1">
      <c r="A520" s="144"/>
      <c r="B520" s="97" t="s">
        <v>104</v>
      </c>
      <c r="C520" s="142" t="s">
        <v>19</v>
      </c>
      <c r="D520" s="142" t="s">
        <v>19</v>
      </c>
      <c r="E520" s="142" t="s">
        <v>523</v>
      </c>
      <c r="F520" s="98" t="s">
        <v>105</v>
      </c>
      <c r="G520" s="299">
        <f>H520+I520+J520+K520</f>
        <v>0</v>
      </c>
      <c r="H520" s="300">
        <f>'приложение 8.3.'!I690</f>
        <v>0</v>
      </c>
      <c r="I520" s="300">
        <f>'приложение 8.3.'!J690</f>
        <v>0</v>
      </c>
      <c r="J520" s="300">
        <f>'приложение 8.3.'!K690</f>
        <v>0</v>
      </c>
      <c r="K520" s="300">
        <f>'приложение 8.3.'!L690</f>
        <v>0</v>
      </c>
    </row>
    <row r="521" spans="1:11" ht="63.75" customHeight="1">
      <c r="A521" s="144"/>
      <c r="B521" s="214" t="s">
        <v>350</v>
      </c>
      <c r="C521" s="142" t="s">
        <v>19</v>
      </c>
      <c r="D521" s="142" t="s">
        <v>19</v>
      </c>
      <c r="E521" s="142" t="s">
        <v>351</v>
      </c>
      <c r="F521" s="142"/>
      <c r="G521" s="302">
        <f t="shared" si="118"/>
        <v>0</v>
      </c>
      <c r="H521" s="303">
        <f>H522+H530</f>
        <v>0</v>
      </c>
      <c r="I521" s="303">
        <f>I522+I530</f>
        <v>0</v>
      </c>
      <c r="J521" s="303">
        <f>J522+J530</f>
        <v>0</v>
      </c>
      <c r="K521" s="303">
        <f>K522+K530</f>
        <v>0</v>
      </c>
    </row>
    <row r="522" spans="1:11" ht="63.75" customHeight="1">
      <c r="A522" s="144"/>
      <c r="B522" s="214" t="s">
        <v>352</v>
      </c>
      <c r="C522" s="142" t="s">
        <v>19</v>
      </c>
      <c r="D522" s="142" t="s">
        <v>19</v>
      </c>
      <c r="E522" s="142" t="s">
        <v>353</v>
      </c>
      <c r="F522" s="142"/>
      <c r="G522" s="302">
        <f t="shared" si="118"/>
        <v>0</v>
      </c>
      <c r="H522" s="303">
        <f>H523</f>
        <v>0</v>
      </c>
      <c r="I522" s="303">
        <f>I523</f>
        <v>0</v>
      </c>
      <c r="J522" s="303">
        <f>J523</f>
        <v>0</v>
      </c>
      <c r="K522" s="303">
        <f>K523</f>
        <v>0</v>
      </c>
    </row>
    <row r="523" spans="1:11" ht="38.25" customHeight="1">
      <c r="A523" s="144"/>
      <c r="B523" s="214" t="s">
        <v>199</v>
      </c>
      <c r="C523" s="142" t="s">
        <v>19</v>
      </c>
      <c r="D523" s="142" t="s">
        <v>19</v>
      </c>
      <c r="E523" s="142" t="s">
        <v>396</v>
      </c>
      <c r="F523" s="142"/>
      <c r="G523" s="302">
        <f t="shared" si="118"/>
        <v>0</v>
      </c>
      <c r="H523" s="303">
        <f>H524+H526+H528</f>
        <v>0</v>
      </c>
      <c r="I523" s="303">
        <f>I524+I526+I528</f>
        <v>0</v>
      </c>
      <c r="J523" s="303">
        <f>J524+J526+J528</f>
        <v>0</v>
      </c>
      <c r="K523" s="303">
        <f>K524+K526+K528</f>
        <v>0</v>
      </c>
    </row>
    <row r="524" spans="1:11" ht="89.25" customHeight="1">
      <c r="A524" s="144"/>
      <c r="B524" s="201" t="s">
        <v>55</v>
      </c>
      <c r="C524" s="142" t="s">
        <v>19</v>
      </c>
      <c r="D524" s="142" t="s">
        <v>19</v>
      </c>
      <c r="E524" s="142" t="s">
        <v>396</v>
      </c>
      <c r="F524" s="142" t="s">
        <v>56</v>
      </c>
      <c r="G524" s="302">
        <f>SUM(H524:K524)</f>
        <v>138.4</v>
      </c>
      <c r="H524" s="303">
        <f>H525</f>
        <v>138.4</v>
      </c>
      <c r="I524" s="303">
        <f>I525</f>
        <v>0</v>
      </c>
      <c r="J524" s="303">
        <f>J525</f>
        <v>0</v>
      </c>
      <c r="K524" s="303">
        <f>K525</f>
        <v>0</v>
      </c>
    </row>
    <row r="525" spans="1:11" ht="25.5" customHeight="1">
      <c r="A525" s="144"/>
      <c r="B525" s="201" t="s">
        <v>67</v>
      </c>
      <c r="C525" s="142" t="s">
        <v>19</v>
      </c>
      <c r="D525" s="142" t="s">
        <v>19</v>
      </c>
      <c r="E525" s="142" t="s">
        <v>396</v>
      </c>
      <c r="F525" s="142" t="s">
        <v>68</v>
      </c>
      <c r="G525" s="302">
        <f t="shared" ref="G525:G533" si="120">SUM(H525:K525)</f>
        <v>138.4</v>
      </c>
      <c r="H525" s="303">
        <f>'приложение 8.3.'!I697</f>
        <v>138.4</v>
      </c>
      <c r="I525" s="303">
        <f>'приложение 8.3.'!J697</f>
        <v>0</v>
      </c>
      <c r="J525" s="303">
        <f>'приложение 8.3.'!K697</f>
        <v>0</v>
      </c>
      <c r="K525" s="303">
        <f>'приложение 8.3.'!L697</f>
        <v>0</v>
      </c>
    </row>
    <row r="526" spans="1:11" ht="38.25" customHeight="1">
      <c r="A526" s="144"/>
      <c r="B526" s="97" t="s">
        <v>86</v>
      </c>
      <c r="C526" s="142" t="s">
        <v>19</v>
      </c>
      <c r="D526" s="142" t="s">
        <v>19</v>
      </c>
      <c r="E526" s="142" t="s">
        <v>396</v>
      </c>
      <c r="F526" s="142" t="s">
        <v>57</v>
      </c>
      <c r="G526" s="302">
        <f t="shared" si="120"/>
        <v>-138.4</v>
      </c>
      <c r="H526" s="303">
        <f>H527</f>
        <v>-138.4</v>
      </c>
      <c r="I526" s="303">
        <f>I527</f>
        <v>0</v>
      </c>
      <c r="J526" s="303">
        <f>J527</f>
        <v>0</v>
      </c>
      <c r="K526" s="303">
        <f>K527</f>
        <v>0</v>
      </c>
    </row>
    <row r="527" spans="1:11" ht="38.25" customHeight="1">
      <c r="A527" s="144"/>
      <c r="B527" s="97" t="s">
        <v>111</v>
      </c>
      <c r="C527" s="142" t="s">
        <v>19</v>
      </c>
      <c r="D527" s="142" t="s">
        <v>19</v>
      </c>
      <c r="E527" s="142" t="s">
        <v>396</v>
      </c>
      <c r="F527" s="142" t="s">
        <v>59</v>
      </c>
      <c r="G527" s="302">
        <f t="shared" si="120"/>
        <v>-138.4</v>
      </c>
      <c r="H527" s="303">
        <f>'приложение 8.3.'!I702</f>
        <v>-138.4</v>
      </c>
      <c r="I527" s="303">
        <f>'приложение 8.3.'!J702</f>
        <v>0</v>
      </c>
      <c r="J527" s="303">
        <f>'приложение 8.3.'!K702</f>
        <v>0</v>
      </c>
      <c r="K527" s="303">
        <f>'приложение 8.3.'!L702</f>
        <v>0</v>
      </c>
    </row>
    <row r="528" spans="1:11" ht="12.75" hidden="1" customHeight="1">
      <c r="A528" s="144"/>
      <c r="B528" s="214" t="s">
        <v>71</v>
      </c>
      <c r="C528" s="142" t="s">
        <v>19</v>
      </c>
      <c r="D528" s="142" t="s">
        <v>19</v>
      </c>
      <c r="E528" s="142" t="s">
        <v>396</v>
      </c>
      <c r="F528" s="142" t="s">
        <v>72</v>
      </c>
      <c r="G528" s="302">
        <f t="shared" si="120"/>
        <v>0</v>
      </c>
      <c r="H528" s="303">
        <f>H529</f>
        <v>0</v>
      </c>
      <c r="I528" s="303">
        <f>I529</f>
        <v>0</v>
      </c>
      <c r="J528" s="303">
        <f>J529</f>
        <v>0</v>
      </c>
      <c r="K528" s="303">
        <f>K529</f>
        <v>0</v>
      </c>
    </row>
    <row r="529" spans="1:11" ht="25.5" hidden="1" customHeight="1">
      <c r="A529" s="144"/>
      <c r="B529" s="214" t="s">
        <v>73</v>
      </c>
      <c r="C529" s="142" t="s">
        <v>19</v>
      </c>
      <c r="D529" s="142" t="s">
        <v>19</v>
      </c>
      <c r="E529" s="142" t="s">
        <v>396</v>
      </c>
      <c r="F529" s="142" t="s">
        <v>74</v>
      </c>
      <c r="G529" s="302">
        <f t="shared" si="120"/>
        <v>0</v>
      </c>
      <c r="H529" s="303">
        <f>'приложение 8.3.'!I706</f>
        <v>0</v>
      </c>
      <c r="I529" s="303">
        <f>'приложение 8.3.'!J706</f>
        <v>0</v>
      </c>
      <c r="J529" s="303">
        <f>'приложение 8.3.'!K706</f>
        <v>0</v>
      </c>
      <c r="K529" s="303">
        <f>'приложение 8.3.'!L706</f>
        <v>0</v>
      </c>
    </row>
    <row r="530" spans="1:11" ht="51" hidden="1" customHeight="1">
      <c r="A530" s="144"/>
      <c r="B530" s="214" t="s">
        <v>397</v>
      </c>
      <c r="C530" s="142" t="s">
        <v>19</v>
      </c>
      <c r="D530" s="142" t="s">
        <v>19</v>
      </c>
      <c r="E530" s="142" t="s">
        <v>398</v>
      </c>
      <c r="F530" s="142"/>
      <c r="G530" s="302">
        <f t="shared" si="120"/>
        <v>0</v>
      </c>
      <c r="H530" s="303">
        <f>H531</f>
        <v>0</v>
      </c>
      <c r="I530" s="303">
        <f t="shared" ref="I530:K531" si="121">I531</f>
        <v>0</v>
      </c>
      <c r="J530" s="303">
        <f t="shared" si="121"/>
        <v>0</v>
      </c>
      <c r="K530" s="303">
        <f t="shared" si="121"/>
        <v>0</v>
      </c>
    </row>
    <row r="531" spans="1:11" ht="25.5" hidden="1" customHeight="1">
      <c r="A531" s="144"/>
      <c r="B531" s="97" t="s">
        <v>215</v>
      </c>
      <c r="C531" s="142" t="s">
        <v>19</v>
      </c>
      <c r="D531" s="142" t="s">
        <v>19</v>
      </c>
      <c r="E531" s="142" t="s">
        <v>566</v>
      </c>
      <c r="F531" s="142"/>
      <c r="G531" s="302">
        <f t="shared" si="120"/>
        <v>0</v>
      </c>
      <c r="H531" s="303">
        <f>H532</f>
        <v>0</v>
      </c>
      <c r="I531" s="303">
        <f t="shared" si="121"/>
        <v>0</v>
      </c>
      <c r="J531" s="303">
        <f t="shared" si="121"/>
        <v>0</v>
      </c>
      <c r="K531" s="303">
        <f t="shared" si="121"/>
        <v>0</v>
      </c>
    </row>
    <row r="532" spans="1:11" ht="38.25" hidden="1" customHeight="1">
      <c r="A532" s="144"/>
      <c r="B532" s="97" t="s">
        <v>86</v>
      </c>
      <c r="C532" s="142" t="s">
        <v>19</v>
      </c>
      <c r="D532" s="142" t="s">
        <v>19</v>
      </c>
      <c r="E532" s="142" t="s">
        <v>566</v>
      </c>
      <c r="F532" s="142" t="s">
        <v>57</v>
      </c>
      <c r="G532" s="302">
        <f t="shared" si="120"/>
        <v>0</v>
      </c>
      <c r="H532" s="303">
        <f>H533</f>
        <v>0</v>
      </c>
      <c r="I532" s="303">
        <f>I533</f>
        <v>0</v>
      </c>
      <c r="J532" s="303">
        <f>J533</f>
        <v>0</v>
      </c>
      <c r="K532" s="303">
        <f>K533</f>
        <v>0</v>
      </c>
    </row>
    <row r="533" spans="1:11" ht="38.25" hidden="1" customHeight="1">
      <c r="A533" s="144"/>
      <c r="B533" s="97" t="s">
        <v>111</v>
      </c>
      <c r="C533" s="142" t="s">
        <v>19</v>
      </c>
      <c r="D533" s="142" t="s">
        <v>19</v>
      </c>
      <c r="E533" s="142" t="s">
        <v>566</v>
      </c>
      <c r="F533" s="142" t="s">
        <v>59</v>
      </c>
      <c r="G533" s="302">
        <f t="shared" si="120"/>
        <v>0</v>
      </c>
      <c r="H533" s="303">
        <f>'приложение 8.3.'!I712</f>
        <v>0</v>
      </c>
      <c r="I533" s="303">
        <f>'приложение 8.3.'!J712</f>
        <v>0</v>
      </c>
      <c r="J533" s="303">
        <f>'приложение 8.3.'!K712</f>
        <v>0</v>
      </c>
      <c r="K533" s="303">
        <f>'приложение 8.3.'!L712</f>
        <v>0</v>
      </c>
    </row>
    <row r="534" spans="1:11" ht="12.75" customHeight="1">
      <c r="A534" s="191"/>
      <c r="B534" s="182" t="s">
        <v>399</v>
      </c>
      <c r="C534" s="119" t="s">
        <v>114</v>
      </c>
      <c r="D534" s="119" t="s">
        <v>15</v>
      </c>
      <c r="E534" s="119"/>
      <c r="F534" s="119"/>
      <c r="G534" s="299">
        <f>H534+I534+J534+K534</f>
        <v>126.7</v>
      </c>
      <c r="H534" s="311">
        <f t="shared" ref="H534:K538" si="122">H535</f>
        <v>126.7</v>
      </c>
      <c r="I534" s="311">
        <f t="shared" si="122"/>
        <v>0</v>
      </c>
      <c r="J534" s="311">
        <f t="shared" si="122"/>
        <v>0</v>
      </c>
      <c r="K534" s="311">
        <f t="shared" si="122"/>
        <v>0</v>
      </c>
    </row>
    <row r="535" spans="1:11" ht="25.5" customHeight="1">
      <c r="A535" s="191"/>
      <c r="B535" s="182" t="s">
        <v>400</v>
      </c>
      <c r="C535" s="119" t="s">
        <v>114</v>
      </c>
      <c r="D535" s="119" t="s">
        <v>19</v>
      </c>
      <c r="E535" s="119"/>
      <c r="F535" s="119"/>
      <c r="G535" s="299">
        <f>H535+I535+J535+K535</f>
        <v>126.7</v>
      </c>
      <c r="H535" s="311">
        <f t="shared" si="122"/>
        <v>126.7</v>
      </c>
      <c r="I535" s="311">
        <f t="shared" si="122"/>
        <v>0</v>
      </c>
      <c r="J535" s="311">
        <f t="shared" si="122"/>
        <v>0</v>
      </c>
      <c r="K535" s="311">
        <f t="shared" si="122"/>
        <v>0</v>
      </c>
    </row>
    <row r="536" spans="1:11" ht="38.25" customHeight="1">
      <c r="A536" s="144"/>
      <c r="B536" s="201" t="s">
        <v>401</v>
      </c>
      <c r="C536" s="142" t="s">
        <v>114</v>
      </c>
      <c r="D536" s="142" t="s">
        <v>19</v>
      </c>
      <c r="E536" s="142" t="s">
        <v>402</v>
      </c>
      <c r="F536" s="142"/>
      <c r="G536" s="302">
        <f t="shared" ref="G536:G551" si="123">SUM(H536:K536)</f>
        <v>126.7</v>
      </c>
      <c r="H536" s="303">
        <f t="shared" si="122"/>
        <v>126.7</v>
      </c>
      <c r="I536" s="303">
        <f t="shared" si="122"/>
        <v>0</v>
      </c>
      <c r="J536" s="303">
        <f t="shared" si="122"/>
        <v>0</v>
      </c>
      <c r="K536" s="303">
        <f t="shared" si="122"/>
        <v>0</v>
      </c>
    </row>
    <row r="537" spans="1:11" ht="25.5" customHeight="1">
      <c r="A537" s="144"/>
      <c r="B537" s="97" t="s">
        <v>215</v>
      </c>
      <c r="C537" s="142" t="s">
        <v>114</v>
      </c>
      <c r="D537" s="142" t="s">
        <v>19</v>
      </c>
      <c r="E537" s="142" t="s">
        <v>403</v>
      </c>
      <c r="F537" s="142"/>
      <c r="G537" s="302">
        <f t="shared" si="123"/>
        <v>126.7</v>
      </c>
      <c r="H537" s="303">
        <f>H538+H540</f>
        <v>126.7</v>
      </c>
      <c r="I537" s="303">
        <f>I538+I540</f>
        <v>0</v>
      </c>
      <c r="J537" s="303">
        <f>J538+J540</f>
        <v>0</v>
      </c>
      <c r="K537" s="303">
        <f>K538+K540</f>
        <v>0</v>
      </c>
    </row>
    <row r="538" spans="1:11" ht="38.25" customHeight="1">
      <c r="A538" s="144"/>
      <c r="B538" s="97" t="s">
        <v>86</v>
      </c>
      <c r="C538" s="142" t="s">
        <v>114</v>
      </c>
      <c r="D538" s="142" t="s">
        <v>19</v>
      </c>
      <c r="E538" s="142" t="s">
        <v>403</v>
      </c>
      <c r="F538" s="142" t="s">
        <v>57</v>
      </c>
      <c r="G538" s="302">
        <f t="shared" si="123"/>
        <v>126.7</v>
      </c>
      <c r="H538" s="303">
        <f t="shared" si="122"/>
        <v>126.7</v>
      </c>
      <c r="I538" s="303">
        <f>I539</f>
        <v>0</v>
      </c>
      <c r="J538" s="303">
        <f>J539</f>
        <v>0</v>
      </c>
      <c r="K538" s="303">
        <f>K539</f>
        <v>0</v>
      </c>
    </row>
    <row r="539" spans="1:11" ht="38.25" customHeight="1">
      <c r="A539" s="144"/>
      <c r="B539" s="201" t="s">
        <v>111</v>
      </c>
      <c r="C539" s="142" t="s">
        <v>114</v>
      </c>
      <c r="D539" s="142" t="s">
        <v>19</v>
      </c>
      <c r="E539" s="142" t="s">
        <v>403</v>
      </c>
      <c r="F539" s="142" t="s">
        <v>59</v>
      </c>
      <c r="G539" s="302">
        <f t="shared" si="123"/>
        <v>126.7</v>
      </c>
      <c r="H539" s="303">
        <f>'приложение 8.3.'!I719</f>
        <v>126.7</v>
      </c>
      <c r="I539" s="303">
        <f>'приложение 8.3.'!J719</f>
        <v>0</v>
      </c>
      <c r="J539" s="303">
        <f>'приложение 8.3.'!K719</f>
        <v>0</v>
      </c>
      <c r="K539" s="303">
        <f>'приложение 8.3.'!L719</f>
        <v>0</v>
      </c>
    </row>
    <row r="540" spans="1:11" s="211" customFormat="1" ht="51" hidden="1" customHeight="1">
      <c r="A540" s="137"/>
      <c r="B540" s="105" t="s">
        <v>88</v>
      </c>
      <c r="C540" s="135" t="s">
        <v>114</v>
      </c>
      <c r="D540" s="135" t="s">
        <v>19</v>
      </c>
      <c r="E540" s="135" t="s">
        <v>403</v>
      </c>
      <c r="F540" s="106" t="s">
        <v>49</v>
      </c>
      <c r="G540" s="156">
        <f>H540+I540+J540+K540</f>
        <v>0</v>
      </c>
      <c r="H540" s="157">
        <f>H541+H542</f>
        <v>0</v>
      </c>
      <c r="I540" s="157">
        <f>I541+I542</f>
        <v>0</v>
      </c>
      <c r="J540" s="157">
        <f>J541+J542</f>
        <v>0</v>
      </c>
      <c r="K540" s="157">
        <f>K541+K542</f>
        <v>0</v>
      </c>
    </row>
    <row r="541" spans="1:11" s="211" customFormat="1" ht="12.75" hidden="1" customHeight="1">
      <c r="A541" s="137"/>
      <c r="B541" s="105" t="s">
        <v>51</v>
      </c>
      <c r="C541" s="135" t="s">
        <v>114</v>
      </c>
      <c r="D541" s="135" t="s">
        <v>19</v>
      </c>
      <c r="E541" s="135" t="s">
        <v>403</v>
      </c>
      <c r="F541" s="106" t="s">
        <v>50</v>
      </c>
      <c r="G541" s="156">
        <f>H541+I541+J541+K541</f>
        <v>0</v>
      </c>
      <c r="H541" s="157">
        <f>'приложение 8.3.'!I722+'приложение 8.3.'!I1159</f>
        <v>0</v>
      </c>
      <c r="I541" s="157">
        <f>'приложение 8.3.'!J722+'приложение 8.3.'!J1159</f>
        <v>0</v>
      </c>
      <c r="J541" s="157">
        <f>'приложение 8.3.'!K722+'приложение 8.3.'!K1159</f>
        <v>0</v>
      </c>
      <c r="K541" s="157">
        <f>'приложение 8.3.'!L722+'приложение 8.3.'!L1159</f>
        <v>0</v>
      </c>
    </row>
    <row r="542" spans="1:11" s="211" customFormat="1" ht="12.75" hidden="1" customHeight="1">
      <c r="A542" s="209"/>
      <c r="B542" s="206" t="s">
        <v>66</v>
      </c>
      <c r="C542" s="135" t="s">
        <v>114</v>
      </c>
      <c r="D542" s="135" t="s">
        <v>19</v>
      </c>
      <c r="E542" s="135" t="s">
        <v>403</v>
      </c>
      <c r="F542" s="135" t="s">
        <v>64</v>
      </c>
      <c r="G542" s="304">
        <f>SUM(H542:K542)</f>
        <v>0</v>
      </c>
      <c r="H542" s="305">
        <f>'приложение 8.3.'!I724</f>
        <v>0</v>
      </c>
      <c r="I542" s="305">
        <f>'приложение 8.3.'!J724</f>
        <v>0</v>
      </c>
      <c r="J542" s="305">
        <f>'приложение 8.3.'!K724</f>
        <v>0</v>
      </c>
      <c r="K542" s="305">
        <f>'приложение 8.3.'!L724</f>
        <v>0</v>
      </c>
    </row>
    <row r="543" spans="1:11" ht="12.75" customHeight="1">
      <c r="A543" s="191"/>
      <c r="B543" s="182" t="s">
        <v>29</v>
      </c>
      <c r="C543" s="119" t="s">
        <v>20</v>
      </c>
      <c r="D543" s="119" t="s">
        <v>15</v>
      </c>
      <c r="E543" s="119"/>
      <c r="F543" s="119"/>
      <c r="G543" s="299">
        <f t="shared" si="123"/>
        <v>36205.4</v>
      </c>
      <c r="H543" s="311">
        <f>H544+H571+H660+H704</f>
        <v>24330.9</v>
      </c>
      <c r="I543" s="311">
        <f>I544+I571+I660+I704</f>
        <v>7678.3</v>
      </c>
      <c r="J543" s="311">
        <f>J544+J571+J660+J704</f>
        <v>2953.2</v>
      </c>
      <c r="K543" s="311">
        <f>K544+K571+K660+K704</f>
        <v>1243</v>
      </c>
    </row>
    <row r="544" spans="1:11" ht="12.75" customHeight="1">
      <c r="A544" s="183"/>
      <c r="B544" s="182" t="s">
        <v>159</v>
      </c>
      <c r="C544" s="100" t="s">
        <v>20</v>
      </c>
      <c r="D544" s="100" t="s">
        <v>14</v>
      </c>
      <c r="E544" s="100"/>
      <c r="F544" s="100"/>
      <c r="G544" s="299">
        <f t="shared" si="123"/>
        <v>33018.700000000004</v>
      </c>
      <c r="H544" s="299">
        <f>H545</f>
        <v>25340.400000000001</v>
      </c>
      <c r="I544" s="299">
        <f>I545</f>
        <v>7678.3</v>
      </c>
      <c r="J544" s="299">
        <f>J545</f>
        <v>0</v>
      </c>
      <c r="K544" s="299">
        <f>K545</f>
        <v>0</v>
      </c>
    </row>
    <row r="545" spans="1:16" ht="38.25" customHeight="1">
      <c r="A545" s="179"/>
      <c r="B545" s="97" t="s">
        <v>160</v>
      </c>
      <c r="C545" s="98" t="s">
        <v>20</v>
      </c>
      <c r="D545" s="98" t="s">
        <v>14</v>
      </c>
      <c r="E545" s="98" t="s">
        <v>299</v>
      </c>
      <c r="F545" s="100"/>
      <c r="G545" s="299">
        <f t="shared" si="123"/>
        <v>33018.700000000004</v>
      </c>
      <c r="H545" s="300">
        <f>H546+H556+H560</f>
        <v>25340.400000000001</v>
      </c>
      <c r="I545" s="300">
        <f>I546+I560</f>
        <v>7678.3</v>
      </c>
      <c r="J545" s="300">
        <f>J546+J560</f>
        <v>0</v>
      </c>
      <c r="K545" s="300">
        <f>K546+K560</f>
        <v>0</v>
      </c>
    </row>
    <row r="546" spans="1:16" ht="25.5" customHeight="1">
      <c r="A546" s="179"/>
      <c r="B546" s="97" t="s">
        <v>300</v>
      </c>
      <c r="C546" s="98" t="s">
        <v>20</v>
      </c>
      <c r="D546" s="98" t="s">
        <v>14</v>
      </c>
      <c r="E546" s="98" t="s">
        <v>301</v>
      </c>
      <c r="F546" s="100"/>
      <c r="G546" s="299">
        <f t="shared" si="123"/>
        <v>7408.7</v>
      </c>
      <c r="H546" s="300">
        <f>H547+H550+H553</f>
        <v>-269.60000000000002</v>
      </c>
      <c r="I546" s="300">
        <f>I547+I550+I553</f>
        <v>7678.3</v>
      </c>
      <c r="J546" s="300">
        <f>J547+J550+J553</f>
        <v>0</v>
      </c>
      <c r="K546" s="300">
        <f>K547+K550+K553</f>
        <v>0</v>
      </c>
    </row>
    <row r="547" spans="1:16" ht="25.5" customHeight="1">
      <c r="A547" s="179"/>
      <c r="B547" s="97" t="s">
        <v>302</v>
      </c>
      <c r="C547" s="98" t="s">
        <v>20</v>
      </c>
      <c r="D547" s="98" t="s">
        <v>14</v>
      </c>
      <c r="E547" s="98" t="s">
        <v>303</v>
      </c>
      <c r="F547" s="100"/>
      <c r="G547" s="299">
        <f t="shared" si="123"/>
        <v>-269.60000000000002</v>
      </c>
      <c r="H547" s="300">
        <f>H548</f>
        <v>-269.60000000000002</v>
      </c>
      <c r="I547" s="300">
        <f t="shared" ref="I547:K548" si="124">I548</f>
        <v>0</v>
      </c>
      <c r="J547" s="300">
        <f t="shared" si="124"/>
        <v>0</v>
      </c>
      <c r="K547" s="300">
        <f t="shared" si="124"/>
        <v>0</v>
      </c>
    </row>
    <row r="548" spans="1:16" ht="51" customHeight="1">
      <c r="A548" s="144"/>
      <c r="B548" s="97" t="s">
        <v>88</v>
      </c>
      <c r="C548" s="98" t="s">
        <v>20</v>
      </c>
      <c r="D548" s="98" t="s">
        <v>14</v>
      </c>
      <c r="E548" s="98" t="s">
        <v>304</v>
      </c>
      <c r="F548" s="98" t="s">
        <v>49</v>
      </c>
      <c r="G548" s="299">
        <f t="shared" si="123"/>
        <v>-269.60000000000002</v>
      </c>
      <c r="H548" s="300">
        <f>H549</f>
        <v>-269.60000000000002</v>
      </c>
      <c r="I548" s="300">
        <f t="shared" si="124"/>
        <v>0</v>
      </c>
      <c r="J548" s="300">
        <f t="shared" si="124"/>
        <v>0</v>
      </c>
      <c r="K548" s="300">
        <f t="shared" si="124"/>
        <v>0</v>
      </c>
    </row>
    <row r="549" spans="1:16" ht="12.75" customHeight="1">
      <c r="A549" s="144"/>
      <c r="B549" s="97" t="s">
        <v>51</v>
      </c>
      <c r="C549" s="98" t="s">
        <v>20</v>
      </c>
      <c r="D549" s="98" t="s">
        <v>14</v>
      </c>
      <c r="E549" s="98" t="s">
        <v>304</v>
      </c>
      <c r="F549" s="98" t="s">
        <v>50</v>
      </c>
      <c r="G549" s="299">
        <f t="shared" si="123"/>
        <v>-269.60000000000002</v>
      </c>
      <c r="H549" s="300">
        <f>'приложение 8.3.'!I1168</f>
        <v>-269.60000000000002</v>
      </c>
      <c r="I549" s="300">
        <f>'приложение 8.3.'!J1168</f>
        <v>0</v>
      </c>
      <c r="J549" s="300">
        <f>'приложение 8.3.'!K1168</f>
        <v>0</v>
      </c>
      <c r="K549" s="300">
        <f>'приложение 8.3.'!L1168</f>
        <v>0</v>
      </c>
    </row>
    <row r="550" spans="1:16" ht="140.25" customHeight="1">
      <c r="A550" s="141"/>
      <c r="B550" s="99" t="s">
        <v>504</v>
      </c>
      <c r="C550" s="98" t="s">
        <v>20</v>
      </c>
      <c r="D550" s="98" t="s">
        <v>14</v>
      </c>
      <c r="E550" s="98" t="s">
        <v>305</v>
      </c>
      <c r="F550" s="98"/>
      <c r="G550" s="299">
        <f t="shared" si="123"/>
        <v>7678.3</v>
      </c>
      <c r="H550" s="300">
        <f>H551</f>
        <v>0</v>
      </c>
      <c r="I550" s="300">
        <f t="shared" ref="I550:K551" si="125">I551</f>
        <v>7678.3</v>
      </c>
      <c r="J550" s="300">
        <f t="shared" si="125"/>
        <v>0</v>
      </c>
      <c r="K550" s="300">
        <f t="shared" si="125"/>
        <v>0</v>
      </c>
    </row>
    <row r="551" spans="1:16" ht="51" customHeight="1">
      <c r="A551" s="144"/>
      <c r="B551" s="97" t="s">
        <v>88</v>
      </c>
      <c r="C551" s="98" t="s">
        <v>20</v>
      </c>
      <c r="D551" s="98" t="s">
        <v>14</v>
      </c>
      <c r="E551" s="98" t="s">
        <v>305</v>
      </c>
      <c r="F551" s="98" t="s">
        <v>49</v>
      </c>
      <c r="G551" s="299">
        <f t="shared" si="123"/>
        <v>7678.3</v>
      </c>
      <c r="H551" s="300">
        <f>H552</f>
        <v>0</v>
      </c>
      <c r="I551" s="300">
        <f t="shared" si="125"/>
        <v>7678.3</v>
      </c>
      <c r="J551" s="300">
        <f t="shared" si="125"/>
        <v>0</v>
      </c>
      <c r="K551" s="300">
        <f t="shared" si="125"/>
        <v>0</v>
      </c>
    </row>
    <row r="552" spans="1:16" ht="12.75" customHeight="1">
      <c r="A552" s="144"/>
      <c r="B552" s="97" t="s">
        <v>51</v>
      </c>
      <c r="C552" s="98" t="s">
        <v>20</v>
      </c>
      <c r="D552" s="98" t="s">
        <v>14</v>
      </c>
      <c r="E552" s="98" t="s">
        <v>305</v>
      </c>
      <c r="F552" s="98" t="s">
        <v>50</v>
      </c>
      <c r="G552" s="299">
        <f t="shared" ref="G552:G567" si="126">SUM(H552:K552)</f>
        <v>7678.3</v>
      </c>
      <c r="H552" s="300">
        <f>'приложение 8.3.'!I1172</f>
        <v>0</v>
      </c>
      <c r="I552" s="300">
        <f>'приложение 8.3.'!J1172</f>
        <v>7678.3</v>
      </c>
      <c r="J552" s="300">
        <f>'приложение 8.3.'!K1172</f>
        <v>0</v>
      </c>
      <c r="K552" s="300">
        <f>'приложение 8.3.'!L1172</f>
        <v>0</v>
      </c>
    </row>
    <row r="553" spans="1:16" ht="25.5" hidden="1" customHeight="1">
      <c r="A553" s="141"/>
      <c r="B553" s="97" t="s">
        <v>215</v>
      </c>
      <c r="C553" s="98" t="s">
        <v>20</v>
      </c>
      <c r="D553" s="98" t="s">
        <v>14</v>
      </c>
      <c r="E553" s="98" t="s">
        <v>543</v>
      </c>
      <c r="F553" s="98"/>
      <c r="G553" s="299">
        <f t="shared" si="126"/>
        <v>0</v>
      </c>
      <c r="H553" s="300">
        <f>H554</f>
        <v>0</v>
      </c>
      <c r="I553" s="300">
        <f t="shared" ref="I553:K554" si="127">I554</f>
        <v>0</v>
      </c>
      <c r="J553" s="300">
        <f t="shared" si="127"/>
        <v>0</v>
      </c>
      <c r="K553" s="300">
        <f t="shared" si="127"/>
        <v>0</v>
      </c>
    </row>
    <row r="554" spans="1:16" ht="51" hidden="1" customHeight="1">
      <c r="A554" s="144"/>
      <c r="B554" s="97" t="s">
        <v>88</v>
      </c>
      <c r="C554" s="98" t="s">
        <v>20</v>
      </c>
      <c r="D554" s="98" t="s">
        <v>14</v>
      </c>
      <c r="E554" s="98" t="s">
        <v>543</v>
      </c>
      <c r="F554" s="98" t="s">
        <v>49</v>
      </c>
      <c r="G554" s="299">
        <f t="shared" si="126"/>
        <v>0</v>
      </c>
      <c r="H554" s="300">
        <f>H555</f>
        <v>0</v>
      </c>
      <c r="I554" s="300">
        <f t="shared" si="127"/>
        <v>0</v>
      </c>
      <c r="J554" s="300">
        <f t="shared" si="127"/>
        <v>0</v>
      </c>
      <c r="K554" s="300">
        <f t="shared" si="127"/>
        <v>0</v>
      </c>
    </row>
    <row r="555" spans="1:16" ht="12.75" hidden="1" customHeight="1">
      <c r="A555" s="144"/>
      <c r="B555" s="97" t="s">
        <v>51</v>
      </c>
      <c r="C555" s="98" t="s">
        <v>20</v>
      </c>
      <c r="D555" s="98" t="s">
        <v>14</v>
      </c>
      <c r="E555" s="98" t="s">
        <v>543</v>
      </c>
      <c r="F555" s="98" t="s">
        <v>50</v>
      </c>
      <c r="G555" s="299">
        <f t="shared" si="126"/>
        <v>0</v>
      </c>
      <c r="H555" s="300">
        <f>'приложение 8.3.'!I1176</f>
        <v>0</v>
      </c>
      <c r="I555" s="300">
        <f>'приложение 8.3.'!J1176</f>
        <v>0</v>
      </c>
      <c r="J555" s="300">
        <f>'приложение 8.3.'!K1176</f>
        <v>0</v>
      </c>
      <c r="K555" s="300">
        <f>'приложение 8.3.'!L1176</f>
        <v>0</v>
      </c>
    </row>
    <row r="556" spans="1:16" s="297" customFormat="1" ht="25.5" hidden="1" customHeight="1">
      <c r="A556" s="137"/>
      <c r="B556" s="105" t="s">
        <v>325</v>
      </c>
      <c r="C556" s="106" t="s">
        <v>20</v>
      </c>
      <c r="D556" s="106" t="s">
        <v>14</v>
      </c>
      <c r="E556" s="106" t="s">
        <v>326</v>
      </c>
      <c r="F556" s="106"/>
      <c r="G556" s="156">
        <f>SUM(H556:K556)</f>
        <v>0</v>
      </c>
      <c r="H556" s="157">
        <f>H557</f>
        <v>0</v>
      </c>
      <c r="I556" s="157">
        <f t="shared" ref="I556:K558" si="128">I557</f>
        <v>0</v>
      </c>
      <c r="J556" s="157">
        <f t="shared" si="128"/>
        <v>0</v>
      </c>
      <c r="K556" s="292">
        <f t="shared" si="128"/>
        <v>0</v>
      </c>
      <c r="M556" s="296"/>
      <c r="N556" s="296"/>
      <c r="O556" s="296"/>
      <c r="P556" s="296"/>
    </row>
    <row r="557" spans="1:16" s="297" customFormat="1" ht="25.5" hidden="1" customHeight="1">
      <c r="A557" s="137"/>
      <c r="B557" s="105" t="s">
        <v>537</v>
      </c>
      <c r="C557" s="106" t="s">
        <v>20</v>
      </c>
      <c r="D557" s="106" t="s">
        <v>14</v>
      </c>
      <c r="E557" s="106" t="s">
        <v>539</v>
      </c>
      <c r="F557" s="106"/>
      <c r="G557" s="156">
        <f>SUM(H557:K557)</f>
        <v>0</v>
      </c>
      <c r="H557" s="157">
        <f>H558</f>
        <v>0</v>
      </c>
      <c r="I557" s="157">
        <f t="shared" si="128"/>
        <v>0</v>
      </c>
      <c r="J557" s="157">
        <f t="shared" si="128"/>
        <v>0</v>
      </c>
      <c r="K557" s="292">
        <f t="shared" si="128"/>
        <v>0</v>
      </c>
      <c r="M557" s="296"/>
      <c r="N557" s="296"/>
      <c r="O557" s="296"/>
      <c r="P557" s="296"/>
    </row>
    <row r="558" spans="1:16" s="297" customFormat="1" ht="51" hidden="1" customHeight="1">
      <c r="A558" s="137"/>
      <c r="B558" s="105" t="s">
        <v>88</v>
      </c>
      <c r="C558" s="106" t="s">
        <v>20</v>
      </c>
      <c r="D558" s="106" t="s">
        <v>14</v>
      </c>
      <c r="E558" s="106" t="s">
        <v>539</v>
      </c>
      <c r="F558" s="106" t="s">
        <v>49</v>
      </c>
      <c r="G558" s="156">
        <f>SUM(H558:K558)</f>
        <v>0</v>
      </c>
      <c r="H558" s="157">
        <f>H559</f>
        <v>0</v>
      </c>
      <c r="I558" s="157">
        <f t="shared" si="128"/>
        <v>0</v>
      </c>
      <c r="J558" s="157">
        <f t="shared" si="128"/>
        <v>0</v>
      </c>
      <c r="K558" s="157">
        <f t="shared" si="128"/>
        <v>0</v>
      </c>
      <c r="M558" s="296"/>
      <c r="N558" s="296"/>
      <c r="O558" s="296"/>
      <c r="P558" s="296"/>
    </row>
    <row r="559" spans="1:16" s="297" customFormat="1" ht="12.75" hidden="1" customHeight="1">
      <c r="A559" s="137"/>
      <c r="B559" s="105" t="s">
        <v>51</v>
      </c>
      <c r="C559" s="106" t="s">
        <v>20</v>
      </c>
      <c r="D559" s="106" t="s">
        <v>14</v>
      </c>
      <c r="E559" s="106" t="s">
        <v>539</v>
      </c>
      <c r="F559" s="106" t="s">
        <v>50</v>
      </c>
      <c r="G559" s="156">
        <f>SUM(H559:K559)</f>
        <v>0</v>
      </c>
      <c r="H559" s="157">
        <f>'приложение 8.3.'!I1181</f>
        <v>0</v>
      </c>
      <c r="I559" s="157">
        <f>'приложение 8.3.'!J1181</f>
        <v>0</v>
      </c>
      <c r="J559" s="157">
        <f>'приложение 8.3.'!K1181</f>
        <v>0</v>
      </c>
      <c r="K559" s="157">
        <f>'приложение 8.3.'!L1181</f>
        <v>0</v>
      </c>
      <c r="M559" s="296"/>
      <c r="N559" s="296"/>
      <c r="O559" s="296"/>
      <c r="P559" s="296"/>
    </row>
    <row r="560" spans="1:16" ht="38.25" customHeight="1">
      <c r="A560" s="141"/>
      <c r="B560" s="97" t="s">
        <v>314</v>
      </c>
      <c r="C560" s="98" t="s">
        <v>20</v>
      </c>
      <c r="D560" s="98" t="s">
        <v>14</v>
      </c>
      <c r="E560" s="106" t="s">
        <v>315</v>
      </c>
      <c r="F560" s="98"/>
      <c r="G560" s="299">
        <f t="shared" si="126"/>
        <v>25610</v>
      </c>
      <c r="H560" s="300">
        <f>H561+H568</f>
        <v>25610</v>
      </c>
      <c r="I560" s="300">
        <f>I561+I568</f>
        <v>0</v>
      </c>
      <c r="J560" s="300">
        <f>J561+J568</f>
        <v>0</v>
      </c>
      <c r="K560" s="300">
        <f>K561+K568</f>
        <v>0</v>
      </c>
    </row>
    <row r="561" spans="1:11" ht="25.5">
      <c r="A561" s="141"/>
      <c r="B561" s="97" t="s">
        <v>215</v>
      </c>
      <c r="C561" s="98" t="s">
        <v>20</v>
      </c>
      <c r="D561" s="98" t="s">
        <v>14</v>
      </c>
      <c r="E561" s="98" t="s">
        <v>542</v>
      </c>
      <c r="F561" s="98"/>
      <c r="G561" s="299">
        <f t="shared" si="126"/>
        <v>25610</v>
      </c>
      <c r="H561" s="300">
        <f>H562+H564+H566</f>
        <v>25610</v>
      </c>
      <c r="I561" s="300">
        <f t="shared" ref="I561:K561" si="129">I562+I564+I566</f>
        <v>0</v>
      </c>
      <c r="J561" s="300">
        <f t="shared" si="129"/>
        <v>0</v>
      </c>
      <c r="K561" s="300">
        <f t="shared" si="129"/>
        <v>0</v>
      </c>
    </row>
    <row r="562" spans="1:11" ht="38.25" hidden="1">
      <c r="A562" s="144"/>
      <c r="B562" s="97" t="s">
        <v>86</v>
      </c>
      <c r="C562" s="98" t="s">
        <v>20</v>
      </c>
      <c r="D562" s="98" t="s">
        <v>14</v>
      </c>
      <c r="E562" s="98" t="s">
        <v>542</v>
      </c>
      <c r="F562" s="142" t="s">
        <v>57</v>
      </c>
      <c r="G562" s="302">
        <f>SUM(H562:K562)</f>
        <v>0</v>
      </c>
      <c r="H562" s="303">
        <f>H563</f>
        <v>0</v>
      </c>
      <c r="I562" s="303">
        <f>I563</f>
        <v>0</v>
      </c>
      <c r="J562" s="303">
        <f>J563</f>
        <v>0</v>
      </c>
      <c r="K562" s="303">
        <f>K563</f>
        <v>0</v>
      </c>
    </row>
    <row r="563" spans="1:11" ht="38.25" hidden="1">
      <c r="A563" s="144"/>
      <c r="B563" s="201" t="s">
        <v>111</v>
      </c>
      <c r="C563" s="98" t="s">
        <v>20</v>
      </c>
      <c r="D563" s="98" t="s">
        <v>14</v>
      </c>
      <c r="E563" s="98" t="s">
        <v>542</v>
      </c>
      <c r="F563" s="142" t="s">
        <v>59</v>
      </c>
      <c r="G563" s="302">
        <f>SUM(H563:K563)</f>
        <v>0</v>
      </c>
      <c r="H563" s="303">
        <f>'приложение 8.3.'!I732</f>
        <v>0</v>
      </c>
      <c r="I563" s="303">
        <f>'приложение 8.3.'!J732</f>
        <v>0</v>
      </c>
      <c r="J563" s="303">
        <f>'приложение 8.3.'!K732</f>
        <v>0</v>
      </c>
      <c r="K563" s="303">
        <f>'приложение 8.3.'!L732</f>
        <v>0</v>
      </c>
    </row>
    <row r="564" spans="1:11" s="211" customFormat="1" ht="38.25">
      <c r="A564" s="215"/>
      <c r="B564" s="206" t="s">
        <v>342</v>
      </c>
      <c r="C564" s="106" t="s">
        <v>20</v>
      </c>
      <c r="D564" s="106" t="s">
        <v>14</v>
      </c>
      <c r="E564" s="106" t="s">
        <v>542</v>
      </c>
      <c r="F564" s="135" t="s">
        <v>77</v>
      </c>
      <c r="G564" s="304">
        <f t="shared" ref="G564:G565" si="130">H564+I564+J564+K564</f>
        <v>17070.7</v>
      </c>
      <c r="H564" s="305">
        <f>H565</f>
        <v>17070.7</v>
      </c>
      <c r="I564" s="305">
        <f>I565</f>
        <v>0</v>
      </c>
      <c r="J564" s="305">
        <f>J565</f>
        <v>0</v>
      </c>
      <c r="K564" s="305">
        <f>K565</f>
        <v>0</v>
      </c>
    </row>
    <row r="565" spans="1:11" s="211" customFormat="1">
      <c r="A565" s="215"/>
      <c r="B565" s="206" t="s">
        <v>35</v>
      </c>
      <c r="C565" s="106" t="s">
        <v>20</v>
      </c>
      <c r="D565" s="106" t="s">
        <v>14</v>
      </c>
      <c r="E565" s="106" t="s">
        <v>542</v>
      </c>
      <c r="F565" s="135" t="s">
        <v>78</v>
      </c>
      <c r="G565" s="304">
        <f t="shared" si="130"/>
        <v>17070.7</v>
      </c>
      <c r="H565" s="305">
        <f>'приложение 8.3.'!I736</f>
        <v>17070.7</v>
      </c>
      <c r="I565" s="305">
        <f>'приложение 8.3.'!J736</f>
        <v>0</v>
      </c>
      <c r="J565" s="305">
        <f>'приложение 8.3.'!K736</f>
        <v>0</v>
      </c>
      <c r="K565" s="305">
        <f>'приложение 8.3.'!L736</f>
        <v>0</v>
      </c>
    </row>
    <row r="566" spans="1:11" ht="51">
      <c r="A566" s="144"/>
      <c r="B566" s="97" t="s">
        <v>88</v>
      </c>
      <c r="C566" s="98" t="s">
        <v>20</v>
      </c>
      <c r="D566" s="98" t="s">
        <v>14</v>
      </c>
      <c r="E566" s="98" t="s">
        <v>542</v>
      </c>
      <c r="F566" s="98" t="s">
        <v>49</v>
      </c>
      <c r="G566" s="299">
        <f t="shared" si="126"/>
        <v>8539.2999999999993</v>
      </c>
      <c r="H566" s="300">
        <f>H567</f>
        <v>8539.2999999999993</v>
      </c>
      <c r="I566" s="300">
        <f>I567</f>
        <v>0</v>
      </c>
      <c r="J566" s="300">
        <f>J567</f>
        <v>0</v>
      </c>
      <c r="K566" s="300">
        <f>K567</f>
        <v>0</v>
      </c>
    </row>
    <row r="567" spans="1:11">
      <c r="A567" s="144"/>
      <c r="B567" s="97" t="s">
        <v>51</v>
      </c>
      <c r="C567" s="98" t="s">
        <v>20</v>
      </c>
      <c r="D567" s="98" t="s">
        <v>14</v>
      </c>
      <c r="E567" s="98" t="s">
        <v>542</v>
      </c>
      <c r="F567" s="98" t="s">
        <v>50</v>
      </c>
      <c r="G567" s="299">
        <f t="shared" si="126"/>
        <v>8539.2999999999993</v>
      </c>
      <c r="H567" s="300">
        <f>'приложение 8.3.'!I1188</f>
        <v>8539.2999999999993</v>
      </c>
      <c r="I567" s="300">
        <f>'приложение 8.3.'!J1188</f>
        <v>0</v>
      </c>
      <c r="J567" s="300">
        <f>'приложение 8.3.'!K1188</f>
        <v>0</v>
      </c>
      <c r="K567" s="300">
        <f>'приложение 8.3.'!L1188</f>
        <v>0</v>
      </c>
    </row>
    <row r="568" spans="1:11" s="140" customFormat="1" ht="63.75" hidden="1">
      <c r="A568" s="134"/>
      <c r="B568" s="206" t="s">
        <v>586</v>
      </c>
      <c r="C568" s="106" t="s">
        <v>20</v>
      </c>
      <c r="D568" s="106" t="s">
        <v>14</v>
      </c>
      <c r="E568" s="106" t="s">
        <v>591</v>
      </c>
      <c r="F568" s="106"/>
      <c r="G568" s="156">
        <f>SUM(H568:K568)</f>
        <v>0</v>
      </c>
      <c r="H568" s="157">
        <f>H569</f>
        <v>0</v>
      </c>
      <c r="I568" s="157">
        <f t="shared" ref="I568:K569" si="131">I569</f>
        <v>0</v>
      </c>
      <c r="J568" s="157">
        <f t="shared" si="131"/>
        <v>0</v>
      </c>
      <c r="K568" s="157">
        <f t="shared" si="131"/>
        <v>0</v>
      </c>
    </row>
    <row r="569" spans="1:11" s="140" customFormat="1" ht="49.5" hidden="1" customHeight="1">
      <c r="A569" s="137"/>
      <c r="B569" s="216" t="s">
        <v>88</v>
      </c>
      <c r="C569" s="106" t="s">
        <v>20</v>
      </c>
      <c r="D569" s="106" t="s">
        <v>14</v>
      </c>
      <c r="E569" s="106" t="s">
        <v>591</v>
      </c>
      <c r="F569" s="106" t="s">
        <v>49</v>
      </c>
      <c r="G569" s="156">
        <f>H569+I569+J569+K569</f>
        <v>0</v>
      </c>
      <c r="H569" s="157">
        <f>H570</f>
        <v>0</v>
      </c>
      <c r="I569" s="157">
        <f t="shared" si="131"/>
        <v>0</v>
      </c>
      <c r="J569" s="157">
        <f t="shared" si="131"/>
        <v>0</v>
      </c>
      <c r="K569" s="157">
        <f t="shared" si="131"/>
        <v>0</v>
      </c>
    </row>
    <row r="570" spans="1:11" s="140" customFormat="1" hidden="1">
      <c r="A570" s="137"/>
      <c r="B570" s="105" t="s">
        <v>51</v>
      </c>
      <c r="C570" s="106" t="s">
        <v>20</v>
      </c>
      <c r="D570" s="106" t="s">
        <v>14</v>
      </c>
      <c r="E570" s="106" t="s">
        <v>591</v>
      </c>
      <c r="F570" s="106" t="s">
        <v>50</v>
      </c>
      <c r="G570" s="156">
        <f>H570+I570+J570+K570</f>
        <v>0</v>
      </c>
      <c r="H570" s="157">
        <f>'приложение 8.3.'!I1193</f>
        <v>0</v>
      </c>
      <c r="I570" s="157">
        <f>'приложение 8.3.'!J1193</f>
        <v>0</v>
      </c>
      <c r="J570" s="157">
        <f>'приложение 8.3.'!K1193</f>
        <v>0</v>
      </c>
      <c r="K570" s="157">
        <f>'приложение 8.3.'!L1193</f>
        <v>0</v>
      </c>
    </row>
    <row r="571" spans="1:11" ht="12.75" customHeight="1">
      <c r="A571" s="191"/>
      <c r="B571" s="180" t="s">
        <v>30</v>
      </c>
      <c r="C571" s="119" t="s">
        <v>20</v>
      </c>
      <c r="D571" s="119" t="s">
        <v>16</v>
      </c>
      <c r="E571" s="119"/>
      <c r="F571" s="119"/>
      <c r="G571" s="299">
        <f t="shared" ref="G571:G576" si="132">SUM(H571:K571)</f>
        <v>1995.9999999999998</v>
      </c>
      <c r="H571" s="311">
        <f>H572+H613+H645+H656</f>
        <v>-1360.2</v>
      </c>
      <c r="I571" s="311">
        <f>I572+I613+I645+I656</f>
        <v>0</v>
      </c>
      <c r="J571" s="311">
        <f>J572+J613+J645+J656</f>
        <v>2113.1999999999998</v>
      </c>
      <c r="K571" s="311">
        <f>K572+K613+K645+K656</f>
        <v>1243</v>
      </c>
    </row>
    <row r="572" spans="1:11" ht="38.25" customHeight="1">
      <c r="A572" s="183"/>
      <c r="B572" s="97" t="s">
        <v>160</v>
      </c>
      <c r="C572" s="98" t="s">
        <v>20</v>
      </c>
      <c r="D572" s="98" t="s">
        <v>16</v>
      </c>
      <c r="E572" s="98" t="s">
        <v>299</v>
      </c>
      <c r="F572" s="100"/>
      <c r="G572" s="299">
        <f t="shared" si="132"/>
        <v>-619.20000000000005</v>
      </c>
      <c r="H572" s="300">
        <f>H573+H598+H593</f>
        <v>-1755.4</v>
      </c>
      <c r="I572" s="300">
        <f>I573+I598+I593</f>
        <v>0</v>
      </c>
      <c r="J572" s="300">
        <f>J573+J598+J593</f>
        <v>536.20000000000005</v>
      </c>
      <c r="K572" s="300">
        <f>K573+K598+K593</f>
        <v>600</v>
      </c>
    </row>
    <row r="573" spans="1:11" s="217" customFormat="1" ht="25.5" customHeight="1">
      <c r="A573" s="204"/>
      <c r="B573" s="97" t="s">
        <v>313</v>
      </c>
      <c r="C573" s="98" t="s">
        <v>20</v>
      </c>
      <c r="D573" s="98" t="s">
        <v>16</v>
      </c>
      <c r="E573" s="98" t="s">
        <v>301</v>
      </c>
      <c r="F573" s="100"/>
      <c r="G573" s="299">
        <f t="shared" si="132"/>
        <v>-619.20000000000005</v>
      </c>
      <c r="H573" s="300">
        <f>H574</f>
        <v>-1755.4</v>
      </c>
      <c r="I573" s="300">
        <f>I574</f>
        <v>0</v>
      </c>
      <c r="J573" s="300">
        <f>J574</f>
        <v>536.20000000000005</v>
      </c>
      <c r="K573" s="300">
        <f>K574</f>
        <v>600</v>
      </c>
    </row>
    <row r="574" spans="1:11" ht="25.5" customHeight="1">
      <c r="A574" s="183"/>
      <c r="B574" s="97" t="s">
        <v>306</v>
      </c>
      <c r="C574" s="98" t="s">
        <v>20</v>
      </c>
      <c r="D574" s="98" t="s">
        <v>16</v>
      </c>
      <c r="E574" s="98" t="s">
        <v>307</v>
      </c>
      <c r="F574" s="100"/>
      <c r="G574" s="299">
        <f t="shared" si="132"/>
        <v>-619.20000000000005</v>
      </c>
      <c r="H574" s="300">
        <f>H575+H578+H581+H584+H587+H590</f>
        <v>-1755.4</v>
      </c>
      <c r="I574" s="300">
        <f t="shared" ref="I574:K574" si="133">I575+I578+I581+I584+I587+I590</f>
        <v>0</v>
      </c>
      <c r="J574" s="300">
        <f t="shared" si="133"/>
        <v>536.20000000000005</v>
      </c>
      <c r="K574" s="300">
        <f t="shared" si="133"/>
        <v>600</v>
      </c>
    </row>
    <row r="575" spans="1:11" ht="38.25" customHeight="1">
      <c r="A575" s="144"/>
      <c r="B575" s="97" t="s">
        <v>308</v>
      </c>
      <c r="C575" s="98" t="s">
        <v>20</v>
      </c>
      <c r="D575" s="98" t="s">
        <v>16</v>
      </c>
      <c r="E575" s="98" t="s">
        <v>309</v>
      </c>
      <c r="F575" s="98"/>
      <c r="G575" s="299">
        <f t="shared" si="132"/>
        <v>-1841.7</v>
      </c>
      <c r="H575" s="300">
        <f t="shared" ref="H575:K576" si="134">H576</f>
        <v>-1841.7</v>
      </c>
      <c r="I575" s="300">
        <f t="shared" si="134"/>
        <v>0</v>
      </c>
      <c r="J575" s="300">
        <f t="shared" si="134"/>
        <v>0</v>
      </c>
      <c r="K575" s="300">
        <f t="shared" si="134"/>
        <v>0</v>
      </c>
    </row>
    <row r="576" spans="1:11" ht="51" customHeight="1">
      <c r="A576" s="144"/>
      <c r="B576" s="97" t="s">
        <v>88</v>
      </c>
      <c r="C576" s="98" t="s">
        <v>20</v>
      </c>
      <c r="D576" s="98" t="s">
        <v>16</v>
      </c>
      <c r="E576" s="98" t="s">
        <v>309</v>
      </c>
      <c r="F576" s="98" t="s">
        <v>49</v>
      </c>
      <c r="G576" s="299">
        <f t="shared" si="132"/>
        <v>-1841.7</v>
      </c>
      <c r="H576" s="300">
        <f>H577</f>
        <v>-1841.7</v>
      </c>
      <c r="I576" s="300">
        <f t="shared" si="134"/>
        <v>0</v>
      </c>
      <c r="J576" s="300">
        <f t="shared" si="134"/>
        <v>0</v>
      </c>
      <c r="K576" s="300">
        <f t="shared" si="134"/>
        <v>0</v>
      </c>
    </row>
    <row r="577" spans="1:11" ht="12.75" customHeight="1">
      <c r="A577" s="144"/>
      <c r="B577" s="97" t="s">
        <v>51</v>
      </c>
      <c r="C577" s="98" t="s">
        <v>20</v>
      </c>
      <c r="D577" s="98" t="s">
        <v>16</v>
      </c>
      <c r="E577" s="98" t="s">
        <v>309</v>
      </c>
      <c r="F577" s="98" t="s">
        <v>50</v>
      </c>
      <c r="G577" s="299">
        <f>SUM(H577:K577)</f>
        <v>-1841.7</v>
      </c>
      <c r="H577" s="300">
        <f>'приложение 8.3.'!I1201</f>
        <v>-1841.7</v>
      </c>
      <c r="I577" s="300">
        <f>'приложение 8.3.'!J1201</f>
        <v>0</v>
      </c>
      <c r="J577" s="300">
        <f>'приложение 8.3.'!K1201</f>
        <v>0</v>
      </c>
      <c r="K577" s="300">
        <f>'приложение 8.3.'!L1201</f>
        <v>0</v>
      </c>
    </row>
    <row r="578" spans="1:11" ht="301.5" customHeight="1">
      <c r="A578" s="144"/>
      <c r="B578" s="86" t="s">
        <v>492</v>
      </c>
      <c r="C578" s="98" t="s">
        <v>20</v>
      </c>
      <c r="D578" s="98" t="s">
        <v>16</v>
      </c>
      <c r="E578" s="98" t="s">
        <v>310</v>
      </c>
      <c r="F578" s="98"/>
      <c r="G578" s="299">
        <f t="shared" ref="G578:G604" si="135">H578+I578+J578+K578</f>
        <v>536.20000000000005</v>
      </c>
      <c r="H578" s="300">
        <f>H579</f>
        <v>0</v>
      </c>
      <c r="I578" s="300">
        <f t="shared" ref="I578:K579" si="136">I579</f>
        <v>0</v>
      </c>
      <c r="J578" s="300">
        <f t="shared" si="136"/>
        <v>536.20000000000005</v>
      </c>
      <c r="K578" s="300">
        <f t="shared" si="136"/>
        <v>0</v>
      </c>
    </row>
    <row r="579" spans="1:11" ht="51" customHeight="1">
      <c r="A579" s="144"/>
      <c r="B579" s="97" t="s">
        <v>88</v>
      </c>
      <c r="C579" s="98" t="s">
        <v>20</v>
      </c>
      <c r="D579" s="98" t="s">
        <v>16</v>
      </c>
      <c r="E579" s="98" t="s">
        <v>310</v>
      </c>
      <c r="F579" s="98" t="s">
        <v>49</v>
      </c>
      <c r="G579" s="299">
        <f t="shared" si="135"/>
        <v>536.20000000000005</v>
      </c>
      <c r="H579" s="300">
        <f>H580</f>
        <v>0</v>
      </c>
      <c r="I579" s="300">
        <f t="shared" si="136"/>
        <v>0</v>
      </c>
      <c r="J579" s="300">
        <f t="shared" si="136"/>
        <v>536.20000000000005</v>
      </c>
      <c r="K579" s="300">
        <f t="shared" si="136"/>
        <v>0</v>
      </c>
    </row>
    <row r="580" spans="1:11" ht="12.75" customHeight="1">
      <c r="A580" s="144"/>
      <c r="B580" s="97" t="s">
        <v>51</v>
      </c>
      <c r="C580" s="98" t="s">
        <v>20</v>
      </c>
      <c r="D580" s="98" t="s">
        <v>16</v>
      </c>
      <c r="E580" s="98" t="s">
        <v>310</v>
      </c>
      <c r="F580" s="98" t="s">
        <v>50</v>
      </c>
      <c r="G580" s="299">
        <f t="shared" si="135"/>
        <v>536.20000000000005</v>
      </c>
      <c r="H580" s="300">
        <f>'приложение 8.3.'!I1205</f>
        <v>0</v>
      </c>
      <c r="I580" s="300">
        <f>'приложение 8.3.'!J1205</f>
        <v>0</v>
      </c>
      <c r="J580" s="300">
        <f>'приложение 8.3.'!K1205</f>
        <v>536.20000000000005</v>
      </c>
      <c r="K580" s="300">
        <f>'приложение 8.3.'!L1205</f>
        <v>0</v>
      </c>
    </row>
    <row r="581" spans="1:11" ht="102" hidden="1" customHeight="1">
      <c r="A581" s="141"/>
      <c r="B581" s="99" t="s">
        <v>505</v>
      </c>
      <c r="C581" s="98" t="s">
        <v>20</v>
      </c>
      <c r="D581" s="98" t="s">
        <v>16</v>
      </c>
      <c r="E581" s="98" t="s">
        <v>311</v>
      </c>
      <c r="F581" s="98"/>
      <c r="G581" s="299">
        <f t="shared" si="135"/>
        <v>0</v>
      </c>
      <c r="H581" s="300">
        <f t="shared" ref="H581:K582" si="137">H582</f>
        <v>0</v>
      </c>
      <c r="I581" s="300">
        <f t="shared" si="137"/>
        <v>0</v>
      </c>
      <c r="J581" s="300">
        <f t="shared" si="137"/>
        <v>0</v>
      </c>
      <c r="K581" s="300">
        <f t="shared" si="137"/>
        <v>0</v>
      </c>
    </row>
    <row r="582" spans="1:11" ht="51" hidden="1" customHeight="1">
      <c r="A582" s="144"/>
      <c r="B582" s="97" t="s">
        <v>88</v>
      </c>
      <c r="C582" s="98" t="s">
        <v>20</v>
      </c>
      <c r="D582" s="98" t="s">
        <v>16</v>
      </c>
      <c r="E582" s="98" t="s">
        <v>311</v>
      </c>
      <c r="F582" s="98" t="s">
        <v>49</v>
      </c>
      <c r="G582" s="299">
        <f t="shared" si="135"/>
        <v>0</v>
      </c>
      <c r="H582" s="300">
        <f t="shared" si="137"/>
        <v>0</v>
      </c>
      <c r="I582" s="300">
        <f t="shared" si="137"/>
        <v>0</v>
      </c>
      <c r="J582" s="300">
        <f t="shared" si="137"/>
        <v>0</v>
      </c>
      <c r="K582" s="300">
        <f t="shared" si="137"/>
        <v>0</v>
      </c>
    </row>
    <row r="583" spans="1:11" ht="12.75" hidden="1" customHeight="1">
      <c r="A583" s="144"/>
      <c r="B583" s="97" t="s">
        <v>51</v>
      </c>
      <c r="C583" s="98" t="s">
        <v>20</v>
      </c>
      <c r="D583" s="98" t="s">
        <v>16</v>
      </c>
      <c r="E583" s="98" t="s">
        <v>311</v>
      </c>
      <c r="F583" s="98" t="s">
        <v>50</v>
      </c>
      <c r="G583" s="299">
        <f t="shared" si="135"/>
        <v>0</v>
      </c>
      <c r="H583" s="300">
        <f>'приложение 8.3.'!I1209</f>
        <v>0</v>
      </c>
      <c r="I583" s="300">
        <f>'приложение 8.3.'!J1209</f>
        <v>0</v>
      </c>
      <c r="J583" s="300">
        <f>'приложение 8.3.'!K1209</f>
        <v>0</v>
      </c>
      <c r="K583" s="300">
        <f>'приложение 8.3.'!L1209</f>
        <v>0</v>
      </c>
    </row>
    <row r="584" spans="1:11" ht="140.25" hidden="1" customHeight="1">
      <c r="A584" s="141"/>
      <c r="B584" s="99" t="s">
        <v>506</v>
      </c>
      <c r="C584" s="98" t="s">
        <v>20</v>
      </c>
      <c r="D584" s="98" t="s">
        <v>16</v>
      </c>
      <c r="E584" s="98" t="s">
        <v>312</v>
      </c>
      <c r="F584" s="98"/>
      <c r="G584" s="299">
        <f t="shared" si="135"/>
        <v>0</v>
      </c>
      <c r="H584" s="300">
        <f t="shared" ref="H584:K585" si="138">H585</f>
        <v>0</v>
      </c>
      <c r="I584" s="300">
        <f t="shared" si="138"/>
        <v>0</v>
      </c>
      <c r="J584" s="300">
        <f t="shared" si="138"/>
        <v>0</v>
      </c>
      <c r="K584" s="300">
        <f t="shared" si="138"/>
        <v>0</v>
      </c>
    </row>
    <row r="585" spans="1:11" ht="51" hidden="1" customHeight="1">
      <c r="A585" s="144"/>
      <c r="B585" s="97" t="s">
        <v>88</v>
      </c>
      <c r="C585" s="98" t="s">
        <v>20</v>
      </c>
      <c r="D585" s="98" t="s">
        <v>16</v>
      </c>
      <c r="E585" s="98" t="s">
        <v>312</v>
      </c>
      <c r="F585" s="98" t="s">
        <v>49</v>
      </c>
      <c r="G585" s="299">
        <f t="shared" si="135"/>
        <v>0</v>
      </c>
      <c r="H585" s="300">
        <f t="shared" si="138"/>
        <v>0</v>
      </c>
      <c r="I585" s="300">
        <f t="shared" si="138"/>
        <v>0</v>
      </c>
      <c r="J585" s="300">
        <f t="shared" si="138"/>
        <v>0</v>
      </c>
      <c r="K585" s="300">
        <f t="shared" si="138"/>
        <v>0</v>
      </c>
    </row>
    <row r="586" spans="1:11" ht="12.75" hidden="1" customHeight="1">
      <c r="A586" s="144"/>
      <c r="B586" s="97" t="s">
        <v>51</v>
      </c>
      <c r="C586" s="98" t="s">
        <v>20</v>
      </c>
      <c r="D586" s="98" t="s">
        <v>16</v>
      </c>
      <c r="E586" s="98" t="s">
        <v>312</v>
      </c>
      <c r="F586" s="98" t="s">
        <v>50</v>
      </c>
      <c r="G586" s="299">
        <f t="shared" si="135"/>
        <v>0</v>
      </c>
      <c r="H586" s="300">
        <f>'приложение 8.3.'!I1213</f>
        <v>0</v>
      </c>
      <c r="I586" s="300">
        <f>'приложение 8.3.'!J1213</f>
        <v>0</v>
      </c>
      <c r="J586" s="300">
        <f>'приложение 8.3.'!K1213</f>
        <v>0</v>
      </c>
      <c r="K586" s="300">
        <f>'приложение 8.3.'!L1213</f>
        <v>0</v>
      </c>
    </row>
    <row r="587" spans="1:11" ht="25.5" customHeight="1">
      <c r="A587" s="144"/>
      <c r="B587" s="97" t="s">
        <v>215</v>
      </c>
      <c r="C587" s="98" t="s">
        <v>20</v>
      </c>
      <c r="D587" s="98" t="s">
        <v>16</v>
      </c>
      <c r="E587" s="98" t="s">
        <v>541</v>
      </c>
      <c r="F587" s="98"/>
      <c r="G587" s="299">
        <f t="shared" ref="G587:G597" si="139">SUM(H587:K587)</f>
        <v>86.3</v>
      </c>
      <c r="H587" s="300">
        <f>H588</f>
        <v>86.3</v>
      </c>
      <c r="I587" s="300">
        <f t="shared" ref="I587:K588" si="140">I588</f>
        <v>0</v>
      </c>
      <c r="J587" s="300">
        <f t="shared" si="140"/>
        <v>0</v>
      </c>
      <c r="K587" s="300">
        <f t="shared" si="140"/>
        <v>0</v>
      </c>
    </row>
    <row r="588" spans="1:11" ht="51" customHeight="1">
      <c r="A588" s="144"/>
      <c r="B588" s="97" t="s">
        <v>88</v>
      </c>
      <c r="C588" s="98" t="s">
        <v>20</v>
      </c>
      <c r="D588" s="98" t="s">
        <v>16</v>
      </c>
      <c r="E588" s="98" t="s">
        <v>541</v>
      </c>
      <c r="F588" s="98" t="s">
        <v>49</v>
      </c>
      <c r="G588" s="299">
        <f t="shared" si="139"/>
        <v>86.3</v>
      </c>
      <c r="H588" s="300">
        <f>H589</f>
        <v>86.3</v>
      </c>
      <c r="I588" s="300">
        <f t="shared" si="140"/>
        <v>0</v>
      </c>
      <c r="J588" s="300">
        <f t="shared" si="140"/>
        <v>0</v>
      </c>
      <c r="K588" s="300">
        <f t="shared" si="140"/>
        <v>0</v>
      </c>
    </row>
    <row r="589" spans="1:11" ht="12.75" customHeight="1">
      <c r="A589" s="144"/>
      <c r="B589" s="97" t="s">
        <v>51</v>
      </c>
      <c r="C589" s="98" t="s">
        <v>20</v>
      </c>
      <c r="D589" s="98" t="s">
        <v>16</v>
      </c>
      <c r="E589" s="98" t="s">
        <v>541</v>
      </c>
      <c r="F589" s="98" t="s">
        <v>50</v>
      </c>
      <c r="G589" s="299">
        <f t="shared" si="139"/>
        <v>86.3</v>
      </c>
      <c r="H589" s="300">
        <f>'приложение 8.3.'!I1217</f>
        <v>86.3</v>
      </c>
      <c r="I589" s="300">
        <f>'приложение 8.3.'!J1217</f>
        <v>0</v>
      </c>
      <c r="J589" s="300">
        <f>'приложение 8.3.'!K1217</f>
        <v>0</v>
      </c>
      <c r="K589" s="300">
        <f>'приложение 8.3.'!L1217</f>
        <v>0</v>
      </c>
    </row>
    <row r="590" spans="1:11" s="140" customFormat="1" ht="38.25" customHeight="1">
      <c r="A590" s="137"/>
      <c r="B590" s="105" t="s">
        <v>679</v>
      </c>
      <c r="C590" s="106" t="s">
        <v>20</v>
      </c>
      <c r="D590" s="106" t="s">
        <v>16</v>
      </c>
      <c r="E590" s="106" t="s">
        <v>680</v>
      </c>
      <c r="F590" s="106"/>
      <c r="G590" s="156">
        <f>SUM(H590:K590)</f>
        <v>600</v>
      </c>
      <c r="H590" s="157">
        <f t="shared" ref="H590:K591" si="141">H591</f>
        <v>0</v>
      </c>
      <c r="I590" s="157">
        <f t="shared" si="141"/>
        <v>0</v>
      </c>
      <c r="J590" s="157">
        <f t="shared" si="141"/>
        <v>0</v>
      </c>
      <c r="K590" s="157">
        <f t="shared" si="141"/>
        <v>600</v>
      </c>
    </row>
    <row r="591" spans="1:11" s="140" customFormat="1" ht="51" customHeight="1">
      <c r="A591" s="137"/>
      <c r="B591" s="105" t="s">
        <v>88</v>
      </c>
      <c r="C591" s="106" t="s">
        <v>20</v>
      </c>
      <c r="D591" s="106" t="s">
        <v>16</v>
      </c>
      <c r="E591" s="106" t="s">
        <v>680</v>
      </c>
      <c r="F591" s="106" t="s">
        <v>49</v>
      </c>
      <c r="G591" s="156">
        <f>SUM(H591:K591)</f>
        <v>600</v>
      </c>
      <c r="H591" s="157">
        <f t="shared" si="141"/>
        <v>0</v>
      </c>
      <c r="I591" s="157">
        <f t="shared" si="141"/>
        <v>0</v>
      </c>
      <c r="J591" s="157">
        <f t="shared" si="141"/>
        <v>0</v>
      </c>
      <c r="K591" s="157">
        <f t="shared" si="141"/>
        <v>600</v>
      </c>
    </row>
    <row r="592" spans="1:11" s="140" customFormat="1" ht="12.75" customHeight="1">
      <c r="A592" s="137"/>
      <c r="B592" s="105" t="s">
        <v>51</v>
      </c>
      <c r="C592" s="106" t="s">
        <v>20</v>
      </c>
      <c r="D592" s="106" t="s">
        <v>16</v>
      </c>
      <c r="E592" s="106" t="s">
        <v>680</v>
      </c>
      <c r="F592" s="106" t="s">
        <v>50</v>
      </c>
      <c r="G592" s="156">
        <f>SUM(H592:K592)</f>
        <v>600</v>
      </c>
      <c r="H592" s="157">
        <f>'приложение 8.3.'!I1221</f>
        <v>0</v>
      </c>
      <c r="I592" s="157">
        <f>'приложение 8.3.'!J1221</f>
        <v>0</v>
      </c>
      <c r="J592" s="157">
        <f>'приложение 8.3.'!K1221</f>
        <v>0</v>
      </c>
      <c r="K592" s="157">
        <f>'приложение 8.3.'!L1221</f>
        <v>600</v>
      </c>
    </row>
    <row r="593" spans="1:11" ht="25.5" hidden="1" customHeight="1">
      <c r="A593" s="144"/>
      <c r="B593" s="97" t="s">
        <v>325</v>
      </c>
      <c r="C593" s="98" t="s">
        <v>20</v>
      </c>
      <c r="D593" s="98" t="s">
        <v>16</v>
      </c>
      <c r="E593" s="98" t="s">
        <v>326</v>
      </c>
      <c r="F593" s="98"/>
      <c r="G593" s="299">
        <f t="shared" si="139"/>
        <v>0</v>
      </c>
      <c r="H593" s="300">
        <f>H594</f>
        <v>0</v>
      </c>
      <c r="I593" s="300">
        <f t="shared" ref="I593:K594" si="142">I594</f>
        <v>0</v>
      </c>
      <c r="J593" s="300">
        <f t="shared" si="142"/>
        <v>0</v>
      </c>
      <c r="K593" s="300">
        <f t="shared" si="142"/>
        <v>0</v>
      </c>
    </row>
    <row r="594" spans="1:11" ht="25.5" hidden="1" customHeight="1">
      <c r="A594" s="144"/>
      <c r="B594" s="97" t="s">
        <v>215</v>
      </c>
      <c r="C594" s="98" t="s">
        <v>20</v>
      </c>
      <c r="D594" s="98" t="s">
        <v>16</v>
      </c>
      <c r="E594" s="98" t="s">
        <v>539</v>
      </c>
      <c r="F594" s="98"/>
      <c r="G594" s="299">
        <f t="shared" si="139"/>
        <v>0</v>
      </c>
      <c r="H594" s="300">
        <f>H595</f>
        <v>0</v>
      </c>
      <c r="I594" s="300">
        <f t="shared" si="142"/>
        <v>0</v>
      </c>
      <c r="J594" s="300">
        <f t="shared" si="142"/>
        <v>0</v>
      </c>
      <c r="K594" s="300">
        <f t="shared" si="142"/>
        <v>0</v>
      </c>
    </row>
    <row r="595" spans="1:11" ht="51" hidden="1" customHeight="1">
      <c r="A595" s="144"/>
      <c r="B595" s="97" t="s">
        <v>88</v>
      </c>
      <c r="C595" s="98" t="s">
        <v>20</v>
      </c>
      <c r="D595" s="98" t="s">
        <v>16</v>
      </c>
      <c r="E595" s="98" t="s">
        <v>539</v>
      </c>
      <c r="F595" s="98" t="s">
        <v>49</v>
      </c>
      <c r="G595" s="299">
        <f t="shared" si="139"/>
        <v>0</v>
      </c>
      <c r="H595" s="300">
        <f>H596+H597</f>
        <v>0</v>
      </c>
      <c r="I595" s="300">
        <f>I596+I597</f>
        <v>0</v>
      </c>
      <c r="J595" s="300">
        <f>J596+J597</f>
        <v>0</v>
      </c>
      <c r="K595" s="300">
        <f>K596+K597</f>
        <v>0</v>
      </c>
    </row>
    <row r="596" spans="1:11" s="140" customFormat="1" ht="12.75" hidden="1" customHeight="1">
      <c r="A596" s="137"/>
      <c r="B596" s="105" t="s">
        <v>51</v>
      </c>
      <c r="C596" s="106" t="s">
        <v>20</v>
      </c>
      <c r="D596" s="106" t="s">
        <v>16</v>
      </c>
      <c r="E596" s="106" t="s">
        <v>539</v>
      </c>
      <c r="F596" s="106" t="s">
        <v>50</v>
      </c>
      <c r="G596" s="156">
        <f t="shared" si="139"/>
        <v>0</v>
      </c>
      <c r="H596" s="157">
        <f>'приложение 8.3.'!I1226</f>
        <v>0</v>
      </c>
      <c r="I596" s="157">
        <f>'приложение 8.3.'!J1226</f>
        <v>0</v>
      </c>
      <c r="J596" s="157">
        <f>'приложение 8.3.'!K1226</f>
        <v>0</v>
      </c>
      <c r="K596" s="157">
        <f>'приложение 8.3.'!L1226</f>
        <v>0</v>
      </c>
    </row>
    <row r="597" spans="1:11" ht="12.75" hidden="1" customHeight="1">
      <c r="A597" s="144"/>
      <c r="B597" s="201" t="s">
        <v>66</v>
      </c>
      <c r="C597" s="98" t="s">
        <v>20</v>
      </c>
      <c r="D597" s="98" t="s">
        <v>16</v>
      </c>
      <c r="E597" s="98" t="s">
        <v>539</v>
      </c>
      <c r="F597" s="98" t="s">
        <v>64</v>
      </c>
      <c r="G597" s="299">
        <f t="shared" si="139"/>
        <v>0</v>
      </c>
      <c r="H597" s="300">
        <f>'приложение 8.3.'!H1228</f>
        <v>0</v>
      </c>
      <c r="I597" s="300">
        <v>0</v>
      </c>
      <c r="J597" s="300">
        <f>'приложение 8.3.'!J1228</f>
        <v>0</v>
      </c>
      <c r="K597" s="300">
        <f>'приложение 8.3.'!K1228</f>
        <v>0</v>
      </c>
    </row>
    <row r="598" spans="1:11" s="217" customFormat="1" ht="38.25" hidden="1" customHeight="1">
      <c r="A598" s="141"/>
      <c r="B598" s="97" t="s">
        <v>314</v>
      </c>
      <c r="C598" s="98" t="s">
        <v>20</v>
      </c>
      <c r="D598" s="98" t="s">
        <v>16</v>
      </c>
      <c r="E598" s="98" t="s">
        <v>315</v>
      </c>
      <c r="F598" s="98"/>
      <c r="G598" s="299">
        <f t="shared" si="135"/>
        <v>0</v>
      </c>
      <c r="H598" s="300">
        <f>H599+H602+H605+H610</f>
        <v>0</v>
      </c>
      <c r="I598" s="300">
        <f>I599+I602+I605+I610</f>
        <v>0</v>
      </c>
      <c r="J598" s="300">
        <f>J599+J602+J605+J610</f>
        <v>0</v>
      </c>
      <c r="K598" s="300">
        <f>K599+K602+K605+K610</f>
        <v>0</v>
      </c>
    </row>
    <row r="599" spans="1:11" ht="126" hidden="1" customHeight="1">
      <c r="A599" s="203"/>
      <c r="B599" s="86" t="s">
        <v>507</v>
      </c>
      <c r="C599" s="98" t="s">
        <v>20</v>
      </c>
      <c r="D599" s="98" t="s">
        <v>16</v>
      </c>
      <c r="E599" s="98" t="s">
        <v>316</v>
      </c>
      <c r="F599" s="98"/>
      <c r="G599" s="299">
        <f>H599+I599+J599+K599</f>
        <v>0</v>
      </c>
      <c r="H599" s="300">
        <f t="shared" ref="H599:K600" si="143">H600</f>
        <v>0</v>
      </c>
      <c r="I599" s="300">
        <f t="shared" si="143"/>
        <v>0</v>
      </c>
      <c r="J599" s="300">
        <f t="shared" si="143"/>
        <v>0</v>
      </c>
      <c r="K599" s="300">
        <f t="shared" si="143"/>
        <v>0</v>
      </c>
    </row>
    <row r="600" spans="1:11" ht="51" hidden="1">
      <c r="A600" s="203"/>
      <c r="B600" s="97" t="s">
        <v>88</v>
      </c>
      <c r="C600" s="98" t="s">
        <v>20</v>
      </c>
      <c r="D600" s="98" t="s">
        <v>16</v>
      </c>
      <c r="E600" s="98" t="s">
        <v>316</v>
      </c>
      <c r="F600" s="98" t="s">
        <v>49</v>
      </c>
      <c r="G600" s="299">
        <f>H600+I600+J600+K600</f>
        <v>0</v>
      </c>
      <c r="H600" s="300">
        <f t="shared" si="143"/>
        <v>0</v>
      </c>
      <c r="I600" s="300">
        <f t="shared" si="143"/>
        <v>0</v>
      </c>
      <c r="J600" s="300">
        <f t="shared" si="143"/>
        <v>0</v>
      </c>
      <c r="K600" s="300">
        <f t="shared" si="143"/>
        <v>0</v>
      </c>
    </row>
    <row r="601" spans="1:11" hidden="1">
      <c r="A601" s="203"/>
      <c r="B601" s="97" t="s">
        <v>51</v>
      </c>
      <c r="C601" s="98" t="s">
        <v>20</v>
      </c>
      <c r="D601" s="98" t="s">
        <v>16</v>
      </c>
      <c r="E601" s="98" t="s">
        <v>316</v>
      </c>
      <c r="F601" s="98" t="s">
        <v>50</v>
      </c>
      <c r="G601" s="299">
        <f>SUM(H601:K601)</f>
        <v>0</v>
      </c>
      <c r="H601" s="300">
        <f>'приложение 8.3.'!I1233</f>
        <v>0</v>
      </c>
      <c r="I601" s="300">
        <f>'приложение 8.3.'!J1233</f>
        <v>0</v>
      </c>
      <c r="J601" s="300">
        <f>'приложение 8.3.'!K1233</f>
        <v>0</v>
      </c>
      <c r="K601" s="300">
        <f>'приложение 8.3.'!L1233</f>
        <v>0</v>
      </c>
    </row>
    <row r="602" spans="1:11" ht="187.5" hidden="1" customHeight="1">
      <c r="A602" s="141"/>
      <c r="B602" s="86" t="s">
        <v>508</v>
      </c>
      <c r="C602" s="98" t="s">
        <v>20</v>
      </c>
      <c r="D602" s="98" t="s">
        <v>16</v>
      </c>
      <c r="E602" s="98" t="s">
        <v>317</v>
      </c>
      <c r="F602" s="98"/>
      <c r="G602" s="299">
        <f t="shared" si="135"/>
        <v>0</v>
      </c>
      <c r="H602" s="300">
        <f t="shared" ref="H602:K603" si="144">H603</f>
        <v>0</v>
      </c>
      <c r="I602" s="300">
        <f t="shared" si="144"/>
        <v>0</v>
      </c>
      <c r="J602" s="300">
        <f t="shared" si="144"/>
        <v>0</v>
      </c>
      <c r="K602" s="300">
        <f t="shared" si="144"/>
        <v>0</v>
      </c>
    </row>
    <row r="603" spans="1:11" ht="51" hidden="1">
      <c r="A603" s="144"/>
      <c r="B603" s="97" t="s">
        <v>88</v>
      </c>
      <c r="C603" s="98" t="s">
        <v>20</v>
      </c>
      <c r="D603" s="98" t="s">
        <v>16</v>
      </c>
      <c r="E603" s="98" t="s">
        <v>317</v>
      </c>
      <c r="F603" s="98" t="s">
        <v>49</v>
      </c>
      <c r="G603" s="299">
        <f t="shared" si="135"/>
        <v>0</v>
      </c>
      <c r="H603" s="300">
        <f t="shared" si="144"/>
        <v>0</v>
      </c>
      <c r="I603" s="300">
        <f t="shared" si="144"/>
        <v>0</v>
      </c>
      <c r="J603" s="300">
        <f t="shared" si="144"/>
        <v>0</v>
      </c>
      <c r="K603" s="300">
        <f t="shared" si="144"/>
        <v>0</v>
      </c>
    </row>
    <row r="604" spans="1:11" hidden="1">
      <c r="A604" s="144"/>
      <c r="B604" s="97" t="s">
        <v>51</v>
      </c>
      <c r="C604" s="98" t="s">
        <v>20</v>
      </c>
      <c r="D604" s="98" t="s">
        <v>16</v>
      </c>
      <c r="E604" s="98" t="s">
        <v>317</v>
      </c>
      <c r="F604" s="98" t="s">
        <v>50</v>
      </c>
      <c r="G604" s="299">
        <f t="shared" si="135"/>
        <v>0</v>
      </c>
      <c r="H604" s="300">
        <f>'приложение 8.3.'!I1238</f>
        <v>0</v>
      </c>
      <c r="I604" s="300">
        <f>'приложение 8.3.'!J1238</f>
        <v>0</v>
      </c>
      <c r="J604" s="300">
        <f>'приложение 8.3.'!K1238</f>
        <v>0</v>
      </c>
      <c r="K604" s="300">
        <f>'приложение 8.3.'!L1238</f>
        <v>0</v>
      </c>
    </row>
    <row r="605" spans="1:11" ht="25.5" hidden="1">
      <c r="A605" s="144"/>
      <c r="B605" s="97" t="s">
        <v>215</v>
      </c>
      <c r="C605" s="98" t="s">
        <v>20</v>
      </c>
      <c r="D605" s="98" t="s">
        <v>16</v>
      </c>
      <c r="E605" s="98" t="s">
        <v>542</v>
      </c>
      <c r="F605" s="98"/>
      <c r="G605" s="299">
        <f>SUM(H605:K605)</f>
        <v>0</v>
      </c>
      <c r="H605" s="300">
        <f>H606+H608</f>
        <v>0</v>
      </c>
      <c r="I605" s="300">
        <f>I606+I608</f>
        <v>0</v>
      </c>
      <c r="J605" s="300">
        <f>J606+J608</f>
        <v>0</v>
      </c>
      <c r="K605" s="300">
        <f>K606+K608</f>
        <v>0</v>
      </c>
    </row>
    <row r="606" spans="1:11" s="139" customFormat="1" ht="41.25" hidden="1" customHeight="1">
      <c r="A606" s="137"/>
      <c r="B606" s="97" t="s">
        <v>86</v>
      </c>
      <c r="C606" s="106" t="s">
        <v>20</v>
      </c>
      <c r="D606" s="106" t="s">
        <v>14</v>
      </c>
      <c r="E606" s="106" t="s">
        <v>542</v>
      </c>
      <c r="F606" s="106" t="s">
        <v>57</v>
      </c>
      <c r="G606" s="156">
        <f>H606+I606+J606+K606</f>
        <v>0</v>
      </c>
      <c r="H606" s="157">
        <f>H607</f>
        <v>0</v>
      </c>
      <c r="I606" s="157">
        <f>I607</f>
        <v>0</v>
      </c>
      <c r="J606" s="157">
        <f>J607</f>
        <v>0</v>
      </c>
      <c r="K606" s="157">
        <f>K607</f>
        <v>0</v>
      </c>
    </row>
    <row r="607" spans="1:11" s="139" customFormat="1" ht="44.25" hidden="1" customHeight="1">
      <c r="A607" s="137"/>
      <c r="B607" s="105" t="s">
        <v>111</v>
      </c>
      <c r="C607" s="106" t="s">
        <v>20</v>
      </c>
      <c r="D607" s="106" t="s">
        <v>14</v>
      </c>
      <c r="E607" s="106" t="s">
        <v>542</v>
      </c>
      <c r="F607" s="106" t="s">
        <v>59</v>
      </c>
      <c r="G607" s="156">
        <f>H607+I607+J607+K607</f>
        <v>0</v>
      </c>
      <c r="H607" s="157">
        <f>'приложение 8.3.'!I1186+'приложение 8.3.'!I743</f>
        <v>0</v>
      </c>
      <c r="I607" s="157">
        <f>'приложение 8.3.'!J1186+'приложение 8.3.'!J743</f>
        <v>0</v>
      </c>
      <c r="J607" s="157">
        <f>'приложение 8.3.'!K1186+'приложение 8.3.'!K743</f>
        <v>0</v>
      </c>
      <c r="K607" s="157">
        <f>'приложение 8.3.'!L1186+'приложение 8.3.'!L743</f>
        <v>0</v>
      </c>
    </row>
    <row r="608" spans="1:11" ht="51" hidden="1">
      <c r="A608" s="144"/>
      <c r="B608" s="97" t="s">
        <v>88</v>
      </c>
      <c r="C608" s="98" t="s">
        <v>20</v>
      </c>
      <c r="D608" s="98" t="s">
        <v>16</v>
      </c>
      <c r="E608" s="98" t="s">
        <v>542</v>
      </c>
      <c r="F608" s="98" t="s">
        <v>49</v>
      </c>
      <c r="G608" s="299">
        <f>H608+I608+J608+K608</f>
        <v>0</v>
      </c>
      <c r="H608" s="300">
        <f>H609</f>
        <v>0</v>
      </c>
      <c r="I608" s="300">
        <f>I609</f>
        <v>0</v>
      </c>
      <c r="J608" s="300">
        <f>J609</f>
        <v>0</v>
      </c>
      <c r="K608" s="300">
        <f>K609</f>
        <v>0</v>
      </c>
    </row>
    <row r="609" spans="1:13" hidden="1">
      <c r="A609" s="144"/>
      <c r="B609" s="97" t="s">
        <v>51</v>
      </c>
      <c r="C609" s="98" t="s">
        <v>20</v>
      </c>
      <c r="D609" s="98" t="s">
        <v>16</v>
      </c>
      <c r="E609" s="98" t="s">
        <v>542</v>
      </c>
      <c r="F609" s="98" t="s">
        <v>50</v>
      </c>
      <c r="G609" s="299">
        <f>H609+I609+J609+K609</f>
        <v>0</v>
      </c>
      <c r="H609" s="300">
        <f>'приложение 8.3.'!I1243</f>
        <v>0</v>
      </c>
      <c r="I609" s="300">
        <f>'приложение 8.3.'!J1243</f>
        <v>0</v>
      </c>
      <c r="J609" s="300">
        <f>'приложение 8.3.'!K1243</f>
        <v>0</v>
      </c>
      <c r="K609" s="300">
        <f>'приложение 8.3.'!L1243</f>
        <v>0</v>
      </c>
    </row>
    <row r="610" spans="1:13" ht="38.25" hidden="1">
      <c r="A610" s="290"/>
      <c r="B610" s="146" t="s">
        <v>631</v>
      </c>
      <c r="C610" s="2" t="s">
        <v>20</v>
      </c>
      <c r="D610" s="2" t="s">
        <v>16</v>
      </c>
      <c r="E610" s="2" t="s">
        <v>632</v>
      </c>
      <c r="F610" s="2"/>
      <c r="G610" s="155">
        <f>SUM(H610:K610)</f>
        <v>0</v>
      </c>
      <c r="H610" s="157">
        <f>H612</f>
        <v>0</v>
      </c>
      <c r="I610" s="157">
        <f>I612</f>
        <v>0</v>
      </c>
      <c r="J610" s="157">
        <f>J612</f>
        <v>0</v>
      </c>
      <c r="K610" s="157">
        <f>K612</f>
        <v>0</v>
      </c>
    </row>
    <row r="611" spans="1:13" ht="51" hidden="1">
      <c r="A611" s="290"/>
      <c r="B611" s="158" t="s">
        <v>88</v>
      </c>
      <c r="C611" s="2" t="s">
        <v>20</v>
      </c>
      <c r="D611" s="2" t="s">
        <v>16</v>
      </c>
      <c r="E611" s="2" t="s">
        <v>632</v>
      </c>
      <c r="F611" s="2" t="s">
        <v>49</v>
      </c>
      <c r="G611" s="155">
        <f>H611+I611+J611+K611</f>
        <v>0</v>
      </c>
      <c r="H611" s="157">
        <f>H612</f>
        <v>0</v>
      </c>
      <c r="I611" s="157">
        <f>I612</f>
        <v>0</v>
      </c>
      <c r="J611" s="157">
        <f>J612</f>
        <v>0</v>
      </c>
      <c r="K611" s="157">
        <f>K612</f>
        <v>0</v>
      </c>
    </row>
    <row r="612" spans="1:13" hidden="1">
      <c r="A612" s="290"/>
      <c r="B612" s="1" t="s">
        <v>51</v>
      </c>
      <c r="C612" s="2" t="s">
        <v>20</v>
      </c>
      <c r="D612" s="2" t="s">
        <v>16</v>
      </c>
      <c r="E612" s="2" t="s">
        <v>632</v>
      </c>
      <c r="F612" s="2" t="s">
        <v>50</v>
      </c>
      <c r="G612" s="155">
        <f>H612+I612+J612+K612</f>
        <v>0</v>
      </c>
      <c r="H612" s="157">
        <f>I613</f>
        <v>0</v>
      </c>
      <c r="I612" s="157">
        <v>0</v>
      </c>
      <c r="J612" s="157">
        <f>K613</f>
        <v>0</v>
      </c>
      <c r="K612" s="157">
        <f>'приложение 8.3.'!L1248</f>
        <v>0</v>
      </c>
    </row>
    <row r="613" spans="1:13" s="140" customFormat="1" ht="38.25" customHeight="1">
      <c r="A613" s="141"/>
      <c r="B613" s="97" t="s">
        <v>94</v>
      </c>
      <c r="C613" s="98" t="s">
        <v>20</v>
      </c>
      <c r="D613" s="98" t="s">
        <v>16</v>
      </c>
      <c r="E613" s="98" t="s">
        <v>227</v>
      </c>
      <c r="F613" s="98"/>
      <c r="G613" s="299">
        <f>H613+I613+J613+K613</f>
        <v>1972.2</v>
      </c>
      <c r="H613" s="300">
        <f>H614</f>
        <v>1211</v>
      </c>
      <c r="I613" s="300">
        <f>I614</f>
        <v>0</v>
      </c>
      <c r="J613" s="300">
        <f>J614</f>
        <v>761.2</v>
      </c>
      <c r="K613" s="300">
        <f>K614</f>
        <v>0</v>
      </c>
      <c r="L613" s="143"/>
      <c r="M613" s="218"/>
    </row>
    <row r="614" spans="1:13" s="139" customFormat="1" ht="54.75" customHeight="1">
      <c r="A614" s="141"/>
      <c r="B614" s="97" t="s">
        <v>228</v>
      </c>
      <c r="C614" s="98" t="s">
        <v>20</v>
      </c>
      <c r="D614" s="98" t="s">
        <v>16</v>
      </c>
      <c r="E614" s="98" t="s">
        <v>229</v>
      </c>
      <c r="F614" s="98"/>
      <c r="G614" s="299">
        <f>SUM(H614:K614)</f>
        <v>1972.2</v>
      </c>
      <c r="H614" s="300">
        <f>H615+H630+H637+H641</f>
        <v>1211</v>
      </c>
      <c r="I614" s="300">
        <f>I615+I630+I637+I641</f>
        <v>0</v>
      </c>
      <c r="J614" s="300">
        <f>J615+J630+J637+J641</f>
        <v>761.2</v>
      </c>
      <c r="K614" s="300">
        <f>K615+K630+K637+K641</f>
        <v>0</v>
      </c>
      <c r="L614" s="143"/>
    </row>
    <row r="615" spans="1:13" s="139" customFormat="1" ht="22.5" customHeight="1">
      <c r="A615" s="141"/>
      <c r="B615" s="97" t="s">
        <v>230</v>
      </c>
      <c r="C615" s="98" t="s">
        <v>20</v>
      </c>
      <c r="D615" s="98" t="s">
        <v>16</v>
      </c>
      <c r="E615" s="98" t="s">
        <v>231</v>
      </c>
      <c r="F615" s="98"/>
      <c r="G615" s="299">
        <f>SUM(H615:K615)</f>
        <v>1972.2</v>
      </c>
      <c r="H615" s="300">
        <f>H616+H621+H624+H627</f>
        <v>1972.2</v>
      </c>
      <c r="I615" s="300">
        <f>I621+I624+I627</f>
        <v>0</v>
      </c>
      <c r="J615" s="300">
        <f>J621+J624+J627</f>
        <v>0</v>
      </c>
      <c r="K615" s="300">
        <f>K621+K624+K627</f>
        <v>0</v>
      </c>
      <c r="L615" s="143"/>
    </row>
    <row r="616" spans="1:13" ht="25.5" customHeight="1">
      <c r="A616" s="134"/>
      <c r="B616" s="105" t="s">
        <v>537</v>
      </c>
      <c r="C616" s="106" t="s">
        <v>20</v>
      </c>
      <c r="D616" s="106" t="s">
        <v>16</v>
      </c>
      <c r="E616" s="106" t="s">
        <v>592</v>
      </c>
      <c r="F616" s="106"/>
      <c r="G616" s="156">
        <f>SUM(H616:K616)</f>
        <v>1972.2</v>
      </c>
      <c r="H616" s="157">
        <f>H617+H619</f>
        <v>1972.2</v>
      </c>
      <c r="I616" s="157">
        <f>I617+I619</f>
        <v>0</v>
      </c>
      <c r="J616" s="157">
        <f>J617+J619</f>
        <v>0</v>
      </c>
      <c r="K616" s="157">
        <f>K617+K619</f>
        <v>0</v>
      </c>
      <c r="L616" s="140"/>
    </row>
    <row r="617" spans="1:13" s="139" customFormat="1" ht="22.5" hidden="1" customHeight="1">
      <c r="A617" s="137"/>
      <c r="B617" s="105" t="s">
        <v>86</v>
      </c>
      <c r="C617" s="106" t="s">
        <v>20</v>
      </c>
      <c r="D617" s="106" t="s">
        <v>16</v>
      </c>
      <c r="E617" s="106" t="s">
        <v>592</v>
      </c>
      <c r="F617" s="135" t="s">
        <v>57</v>
      </c>
      <c r="G617" s="156">
        <f>H617+I617+J617+K617</f>
        <v>0</v>
      </c>
      <c r="H617" s="157">
        <f>H618</f>
        <v>0</v>
      </c>
      <c r="I617" s="157">
        <f>I618</f>
        <v>0</v>
      </c>
      <c r="J617" s="157">
        <f>J618</f>
        <v>0</v>
      </c>
      <c r="K617" s="157">
        <f>K618</f>
        <v>0</v>
      </c>
    </row>
    <row r="618" spans="1:13" s="139" customFormat="1" ht="38.25" hidden="1" customHeight="1">
      <c r="A618" s="137"/>
      <c r="B618" s="206" t="s">
        <v>111</v>
      </c>
      <c r="C618" s="106" t="s">
        <v>20</v>
      </c>
      <c r="D618" s="106" t="s">
        <v>16</v>
      </c>
      <c r="E618" s="106" t="s">
        <v>592</v>
      </c>
      <c r="F618" s="135" t="s">
        <v>59</v>
      </c>
      <c r="G618" s="156">
        <f>H618+I618+J618+K618</f>
        <v>0</v>
      </c>
      <c r="H618" s="157">
        <f>'приложение 8.3.'!I751</f>
        <v>0</v>
      </c>
      <c r="I618" s="157">
        <f>'приложение 8.3.'!J751</f>
        <v>0</v>
      </c>
      <c r="J618" s="157">
        <f>'приложение 8.3.'!K751</f>
        <v>0</v>
      </c>
      <c r="K618" s="157">
        <f>'приложение 8.3.'!L751</f>
        <v>0</v>
      </c>
    </row>
    <row r="619" spans="1:13" ht="51" customHeight="1">
      <c r="A619" s="137"/>
      <c r="B619" s="105" t="s">
        <v>88</v>
      </c>
      <c r="C619" s="106" t="s">
        <v>20</v>
      </c>
      <c r="D619" s="106" t="s">
        <v>16</v>
      </c>
      <c r="E619" s="106" t="s">
        <v>592</v>
      </c>
      <c r="F619" s="106" t="s">
        <v>49</v>
      </c>
      <c r="G619" s="156">
        <f>H619+I619+J619+K619</f>
        <v>1972.2</v>
      </c>
      <c r="H619" s="157">
        <f>H620</f>
        <v>1972.2</v>
      </c>
      <c r="I619" s="157">
        <f>I620</f>
        <v>0</v>
      </c>
      <c r="J619" s="157">
        <f>J620</f>
        <v>0</v>
      </c>
      <c r="K619" s="157">
        <f>K620</f>
        <v>0</v>
      </c>
      <c r="L619" s="139"/>
    </row>
    <row r="620" spans="1:13" ht="12.75" customHeight="1">
      <c r="A620" s="137"/>
      <c r="B620" s="105" t="s">
        <v>51</v>
      </c>
      <c r="C620" s="106" t="s">
        <v>20</v>
      </c>
      <c r="D620" s="106" t="s">
        <v>16</v>
      </c>
      <c r="E620" s="106" t="s">
        <v>592</v>
      </c>
      <c r="F620" s="106" t="s">
        <v>50</v>
      </c>
      <c r="G620" s="156">
        <f>H620+I620+J620+K620</f>
        <v>1972.2</v>
      </c>
      <c r="H620" s="157">
        <f>'приложение 8.3.'!I754</f>
        <v>1972.2</v>
      </c>
      <c r="I620" s="157">
        <f>'приложение 8.3.'!J754</f>
        <v>0</v>
      </c>
      <c r="J620" s="157">
        <f>'приложение 8.3.'!K754</f>
        <v>0</v>
      </c>
      <c r="K620" s="157">
        <f>'приложение 8.3.'!L754</f>
        <v>0</v>
      </c>
      <c r="L620" s="139"/>
    </row>
    <row r="621" spans="1:13" ht="163.5" hidden="1" customHeight="1">
      <c r="A621" s="141"/>
      <c r="B621" s="97" t="s">
        <v>490</v>
      </c>
      <c r="C621" s="98" t="s">
        <v>20</v>
      </c>
      <c r="D621" s="98" t="s">
        <v>16</v>
      </c>
      <c r="E621" s="98" t="s">
        <v>232</v>
      </c>
      <c r="F621" s="98"/>
      <c r="G621" s="299">
        <f>SUM(H621:K621)</f>
        <v>0</v>
      </c>
      <c r="H621" s="300">
        <f t="shared" ref="H621:K622" si="145">H622</f>
        <v>0</v>
      </c>
      <c r="I621" s="300">
        <f t="shared" si="145"/>
        <v>0</v>
      </c>
      <c r="J621" s="300">
        <f t="shared" si="145"/>
        <v>0</v>
      </c>
      <c r="K621" s="300">
        <f t="shared" si="145"/>
        <v>0</v>
      </c>
    </row>
    <row r="622" spans="1:13" ht="51" hidden="1" customHeight="1">
      <c r="A622" s="144"/>
      <c r="B622" s="97" t="s">
        <v>88</v>
      </c>
      <c r="C622" s="98" t="s">
        <v>20</v>
      </c>
      <c r="D622" s="98" t="s">
        <v>16</v>
      </c>
      <c r="E622" s="98" t="s">
        <v>232</v>
      </c>
      <c r="F622" s="98" t="s">
        <v>49</v>
      </c>
      <c r="G622" s="299">
        <f>H622+I622+J622+K622</f>
        <v>0</v>
      </c>
      <c r="H622" s="300">
        <f t="shared" si="145"/>
        <v>0</v>
      </c>
      <c r="I622" s="300">
        <f t="shared" si="145"/>
        <v>0</v>
      </c>
      <c r="J622" s="300">
        <f t="shared" si="145"/>
        <v>0</v>
      </c>
      <c r="K622" s="300">
        <f t="shared" si="145"/>
        <v>0</v>
      </c>
    </row>
    <row r="623" spans="1:13" ht="12.75" hidden="1" customHeight="1">
      <c r="A623" s="144"/>
      <c r="B623" s="97" t="s">
        <v>51</v>
      </c>
      <c r="C623" s="98" t="s">
        <v>20</v>
      </c>
      <c r="D623" s="98" t="s">
        <v>16</v>
      </c>
      <c r="E623" s="98" t="s">
        <v>232</v>
      </c>
      <c r="F623" s="98" t="s">
        <v>50</v>
      </c>
      <c r="G623" s="299">
        <f>H623+I623+J623+K623</f>
        <v>0</v>
      </c>
      <c r="H623" s="300">
        <f>'приложение 8.3.'!I758</f>
        <v>0</v>
      </c>
      <c r="I623" s="300">
        <f>'приложение 8.3.'!J758</f>
        <v>0</v>
      </c>
      <c r="J623" s="300">
        <f>'приложение 8.3.'!K758</f>
        <v>0</v>
      </c>
      <c r="K623" s="300">
        <f>'приложение 8.3.'!L758</f>
        <v>0</v>
      </c>
    </row>
    <row r="624" spans="1:13" s="220" customFormat="1" ht="57" hidden="1" customHeight="1">
      <c r="A624" s="141"/>
      <c r="B624" s="97" t="s">
        <v>491</v>
      </c>
      <c r="C624" s="98" t="s">
        <v>20</v>
      </c>
      <c r="D624" s="98" t="s">
        <v>16</v>
      </c>
      <c r="E624" s="98" t="s">
        <v>233</v>
      </c>
      <c r="F624" s="98"/>
      <c r="G624" s="299">
        <f>SUM(H624:K624)</f>
        <v>0</v>
      </c>
      <c r="H624" s="300">
        <f t="shared" ref="H624:K625" si="146">H625</f>
        <v>0</v>
      </c>
      <c r="I624" s="300">
        <f t="shared" si="146"/>
        <v>0</v>
      </c>
      <c r="J624" s="300">
        <f t="shared" si="146"/>
        <v>0</v>
      </c>
      <c r="K624" s="300">
        <f t="shared" si="146"/>
        <v>0</v>
      </c>
      <c r="L624" s="143"/>
    </row>
    <row r="625" spans="1:12" s="211" customFormat="1" ht="51" hidden="1" customHeight="1">
      <c r="A625" s="144"/>
      <c r="B625" s="97" t="s">
        <v>88</v>
      </c>
      <c r="C625" s="98" t="s">
        <v>20</v>
      </c>
      <c r="D625" s="98" t="s">
        <v>16</v>
      </c>
      <c r="E625" s="98" t="s">
        <v>233</v>
      </c>
      <c r="F625" s="98" t="s">
        <v>49</v>
      </c>
      <c r="G625" s="299">
        <f>H625+I625+J625+K625</f>
        <v>0</v>
      </c>
      <c r="H625" s="300">
        <f t="shared" si="146"/>
        <v>0</v>
      </c>
      <c r="I625" s="300">
        <f t="shared" si="146"/>
        <v>0</v>
      </c>
      <c r="J625" s="300">
        <f t="shared" si="146"/>
        <v>0</v>
      </c>
      <c r="K625" s="300">
        <f t="shared" si="146"/>
        <v>0</v>
      </c>
      <c r="L625" s="143"/>
    </row>
    <row r="626" spans="1:12" s="211" customFormat="1" ht="12.75" hidden="1" customHeight="1">
      <c r="A626" s="144"/>
      <c r="B626" s="97" t="s">
        <v>51</v>
      </c>
      <c r="C626" s="98" t="s">
        <v>20</v>
      </c>
      <c r="D626" s="98" t="s">
        <v>16</v>
      </c>
      <c r="E626" s="98" t="s">
        <v>233</v>
      </c>
      <c r="F626" s="98" t="s">
        <v>50</v>
      </c>
      <c r="G626" s="299">
        <f>H626+I626+J626+K626</f>
        <v>0</v>
      </c>
      <c r="H626" s="300">
        <f>'приложение 8.3.'!I763</f>
        <v>0</v>
      </c>
      <c r="I626" s="300">
        <f>'приложение 8.3.'!J763</f>
        <v>0</v>
      </c>
      <c r="J626" s="300">
        <f>'приложение 8.3.'!K763</f>
        <v>0</v>
      </c>
      <c r="K626" s="300">
        <f>'приложение 8.3.'!L763</f>
        <v>0</v>
      </c>
      <c r="L626" s="143"/>
    </row>
    <row r="627" spans="1:12" ht="63.75" hidden="1" customHeight="1">
      <c r="A627" s="209"/>
      <c r="B627" s="211" t="s">
        <v>586</v>
      </c>
      <c r="C627" s="219" t="s">
        <v>20</v>
      </c>
      <c r="D627" s="219" t="s">
        <v>16</v>
      </c>
      <c r="E627" s="219" t="s">
        <v>590</v>
      </c>
      <c r="F627" s="135"/>
      <c r="G627" s="304">
        <f>SUM(H627:K627)</f>
        <v>0</v>
      </c>
      <c r="H627" s="326">
        <f t="shared" ref="H627:K628" si="147">H628</f>
        <v>0</v>
      </c>
      <c r="I627" s="326">
        <f t="shared" si="147"/>
        <v>0</v>
      </c>
      <c r="J627" s="326">
        <f t="shared" si="147"/>
        <v>0</v>
      </c>
      <c r="K627" s="326">
        <f t="shared" si="147"/>
        <v>0</v>
      </c>
      <c r="L627" s="220"/>
    </row>
    <row r="628" spans="1:12" ht="51" hidden="1" customHeight="1">
      <c r="A628" s="209"/>
      <c r="B628" s="206" t="s">
        <v>222</v>
      </c>
      <c r="C628" s="219" t="s">
        <v>20</v>
      </c>
      <c r="D628" s="219" t="s">
        <v>16</v>
      </c>
      <c r="E628" s="219" t="s">
        <v>590</v>
      </c>
      <c r="F628" s="135" t="s">
        <v>49</v>
      </c>
      <c r="G628" s="304">
        <f>G629</f>
        <v>0</v>
      </c>
      <c r="H628" s="305">
        <f t="shared" si="147"/>
        <v>0</v>
      </c>
      <c r="I628" s="305">
        <f t="shared" si="147"/>
        <v>0</v>
      </c>
      <c r="J628" s="305">
        <f t="shared" si="147"/>
        <v>0</v>
      </c>
      <c r="K628" s="305">
        <f t="shared" si="147"/>
        <v>0</v>
      </c>
      <c r="L628" s="211"/>
    </row>
    <row r="629" spans="1:12" ht="12.75" hidden="1" customHeight="1">
      <c r="A629" s="209"/>
      <c r="B629" s="206" t="s">
        <v>51</v>
      </c>
      <c r="C629" s="219" t="s">
        <v>20</v>
      </c>
      <c r="D629" s="219" t="s">
        <v>16</v>
      </c>
      <c r="E629" s="219" t="s">
        <v>590</v>
      </c>
      <c r="F629" s="135" t="s">
        <v>50</v>
      </c>
      <c r="G629" s="304">
        <f>H629+I629+J629+K629</f>
        <v>0</v>
      </c>
      <c r="H629" s="305">
        <f>'приложение 8.3.'!I768</f>
        <v>0</v>
      </c>
      <c r="I629" s="305">
        <f>'приложение 8.3.'!J768</f>
        <v>0</v>
      </c>
      <c r="J629" s="305">
        <f>'приложение 8.3.'!K768</f>
        <v>0</v>
      </c>
      <c r="K629" s="305">
        <f>'приложение 8.3.'!L768</f>
        <v>0</v>
      </c>
      <c r="L629" s="211"/>
    </row>
    <row r="630" spans="1:12" ht="38.25" customHeight="1">
      <c r="A630" s="144"/>
      <c r="B630" s="97" t="s">
        <v>234</v>
      </c>
      <c r="C630" s="98" t="s">
        <v>20</v>
      </c>
      <c r="D630" s="98" t="s">
        <v>16</v>
      </c>
      <c r="E630" s="98" t="s">
        <v>235</v>
      </c>
      <c r="F630" s="98"/>
      <c r="G630" s="299">
        <f>SUM(H630:K630)</f>
        <v>0</v>
      </c>
      <c r="H630" s="300">
        <f>H631+H634</f>
        <v>-761.2</v>
      </c>
      <c r="I630" s="300">
        <f>I631+I634</f>
        <v>0</v>
      </c>
      <c r="J630" s="300">
        <f>J631+J634</f>
        <v>761.2</v>
      </c>
      <c r="K630" s="300">
        <f>K631+K634</f>
        <v>0</v>
      </c>
    </row>
    <row r="631" spans="1:12" ht="38.25" customHeight="1">
      <c r="A631" s="204"/>
      <c r="B631" s="201" t="s">
        <v>199</v>
      </c>
      <c r="C631" s="98" t="s">
        <v>20</v>
      </c>
      <c r="D631" s="98" t="s">
        <v>16</v>
      </c>
      <c r="E631" s="98" t="s">
        <v>236</v>
      </c>
      <c r="F631" s="142"/>
      <c r="G631" s="302">
        <f>H631+I631+J631+K631</f>
        <v>-761.2</v>
      </c>
      <c r="H631" s="303">
        <f>H632</f>
        <v>-761.2</v>
      </c>
      <c r="I631" s="303">
        <f t="shared" ref="I631:K632" si="148">I632</f>
        <v>0</v>
      </c>
      <c r="J631" s="303">
        <f t="shared" si="148"/>
        <v>0</v>
      </c>
      <c r="K631" s="303">
        <f t="shared" si="148"/>
        <v>0</v>
      </c>
    </row>
    <row r="632" spans="1:12" ht="51" customHeight="1">
      <c r="A632" s="203"/>
      <c r="B632" s="201" t="s">
        <v>88</v>
      </c>
      <c r="C632" s="98" t="s">
        <v>20</v>
      </c>
      <c r="D632" s="98" t="s">
        <v>16</v>
      </c>
      <c r="E632" s="98" t="s">
        <v>236</v>
      </c>
      <c r="F632" s="142" t="s">
        <v>49</v>
      </c>
      <c r="G632" s="302">
        <f>H632+I632+J632+K632</f>
        <v>-761.2</v>
      </c>
      <c r="H632" s="303">
        <f>H633</f>
        <v>-761.2</v>
      </c>
      <c r="I632" s="303">
        <f t="shared" si="148"/>
        <v>0</v>
      </c>
      <c r="J632" s="303">
        <f t="shared" si="148"/>
        <v>0</v>
      </c>
      <c r="K632" s="303">
        <f t="shared" si="148"/>
        <v>0</v>
      </c>
    </row>
    <row r="633" spans="1:12" ht="12.75" customHeight="1">
      <c r="A633" s="203"/>
      <c r="B633" s="201" t="s">
        <v>51</v>
      </c>
      <c r="C633" s="98" t="s">
        <v>20</v>
      </c>
      <c r="D633" s="98" t="s">
        <v>16</v>
      </c>
      <c r="E633" s="98" t="s">
        <v>236</v>
      </c>
      <c r="F633" s="142" t="s">
        <v>50</v>
      </c>
      <c r="G633" s="302">
        <f>H633+I633+J633+K633</f>
        <v>-761.2</v>
      </c>
      <c r="H633" s="303">
        <f>'приложение 8.3.'!I773</f>
        <v>-761.2</v>
      </c>
      <c r="I633" s="303">
        <f>'приложение 8.3.'!J773</f>
        <v>0</v>
      </c>
      <c r="J633" s="303">
        <f>'приложение 8.3.'!K773</f>
        <v>0</v>
      </c>
      <c r="K633" s="303">
        <f>'приложение 8.3.'!L773</f>
        <v>0</v>
      </c>
    </row>
    <row r="634" spans="1:12" ht="318.75" customHeight="1">
      <c r="A634" s="144"/>
      <c r="B634" s="87" t="s">
        <v>492</v>
      </c>
      <c r="C634" s="98" t="s">
        <v>238</v>
      </c>
      <c r="D634" s="98" t="s">
        <v>16</v>
      </c>
      <c r="E634" s="98" t="s">
        <v>237</v>
      </c>
      <c r="F634" s="98"/>
      <c r="G634" s="299">
        <f>SUM(H634:K634)</f>
        <v>761.2</v>
      </c>
      <c r="H634" s="300">
        <f>H635</f>
        <v>0</v>
      </c>
      <c r="I634" s="300">
        <f t="shared" ref="I634:K635" si="149">I635</f>
        <v>0</v>
      </c>
      <c r="J634" s="300">
        <f t="shared" si="149"/>
        <v>761.2</v>
      </c>
      <c r="K634" s="300">
        <f t="shared" si="149"/>
        <v>0</v>
      </c>
    </row>
    <row r="635" spans="1:12" ht="51" customHeight="1">
      <c r="A635" s="203"/>
      <c r="B635" s="201" t="s">
        <v>88</v>
      </c>
      <c r="C635" s="98" t="s">
        <v>20</v>
      </c>
      <c r="D635" s="98" t="s">
        <v>16</v>
      </c>
      <c r="E635" s="98" t="s">
        <v>237</v>
      </c>
      <c r="F635" s="142" t="s">
        <v>49</v>
      </c>
      <c r="G635" s="302">
        <f t="shared" ref="G635:G644" si="150">H635+I635+J635+K635</f>
        <v>761.2</v>
      </c>
      <c r="H635" s="303">
        <f>H636</f>
        <v>0</v>
      </c>
      <c r="I635" s="303">
        <f t="shared" si="149"/>
        <v>0</v>
      </c>
      <c r="J635" s="303">
        <f t="shared" si="149"/>
        <v>761.2</v>
      </c>
      <c r="K635" s="303">
        <f t="shared" si="149"/>
        <v>0</v>
      </c>
    </row>
    <row r="636" spans="1:12" ht="12.75" customHeight="1">
      <c r="A636" s="203"/>
      <c r="B636" s="201" t="s">
        <v>51</v>
      </c>
      <c r="C636" s="98" t="s">
        <v>20</v>
      </c>
      <c r="D636" s="98" t="s">
        <v>16</v>
      </c>
      <c r="E636" s="98" t="s">
        <v>237</v>
      </c>
      <c r="F636" s="142" t="s">
        <v>50</v>
      </c>
      <c r="G636" s="302">
        <f t="shared" si="150"/>
        <v>761.2</v>
      </c>
      <c r="H636" s="303">
        <f>'приложение 8.3.'!I777</f>
        <v>0</v>
      </c>
      <c r="I636" s="303">
        <f>'приложение 8.3.'!J777</f>
        <v>0</v>
      </c>
      <c r="J636" s="303">
        <f>'приложение 8.3.'!K777</f>
        <v>761.2</v>
      </c>
      <c r="K636" s="303">
        <f>'приложение 8.3.'!L777</f>
        <v>0</v>
      </c>
    </row>
    <row r="637" spans="1:12" ht="38.25" hidden="1" customHeight="1">
      <c r="A637" s="208"/>
      <c r="B637" s="201" t="s">
        <v>404</v>
      </c>
      <c r="C637" s="98" t="s">
        <v>20</v>
      </c>
      <c r="D637" s="98" t="s">
        <v>16</v>
      </c>
      <c r="E637" s="98" t="s">
        <v>405</v>
      </c>
      <c r="F637" s="142"/>
      <c r="G637" s="299">
        <f t="shared" si="150"/>
        <v>0</v>
      </c>
      <c r="H637" s="303">
        <f>H638</f>
        <v>0</v>
      </c>
      <c r="I637" s="303">
        <f t="shared" ref="I637:K639" si="151">I638</f>
        <v>0</v>
      </c>
      <c r="J637" s="303">
        <f t="shared" si="151"/>
        <v>0</v>
      </c>
      <c r="K637" s="303">
        <f t="shared" si="151"/>
        <v>0</v>
      </c>
    </row>
    <row r="638" spans="1:12" ht="25.5" hidden="1" customHeight="1">
      <c r="A638" s="208"/>
      <c r="B638" s="97" t="s">
        <v>215</v>
      </c>
      <c r="C638" s="98" t="s">
        <v>20</v>
      </c>
      <c r="D638" s="98" t="s">
        <v>16</v>
      </c>
      <c r="E638" s="98" t="s">
        <v>565</v>
      </c>
      <c r="F638" s="142"/>
      <c r="G638" s="299">
        <f t="shared" si="150"/>
        <v>0</v>
      </c>
      <c r="H638" s="303">
        <f>H639</f>
        <v>0</v>
      </c>
      <c r="I638" s="303">
        <f t="shared" si="151"/>
        <v>0</v>
      </c>
      <c r="J638" s="303">
        <f t="shared" si="151"/>
        <v>0</v>
      </c>
      <c r="K638" s="303">
        <f t="shared" si="151"/>
        <v>0</v>
      </c>
    </row>
    <row r="639" spans="1:12" ht="51" hidden="1" customHeight="1">
      <c r="A639" s="144"/>
      <c r="B639" s="97" t="s">
        <v>88</v>
      </c>
      <c r="C639" s="98" t="s">
        <v>20</v>
      </c>
      <c r="D639" s="98" t="s">
        <v>16</v>
      </c>
      <c r="E639" s="98" t="s">
        <v>565</v>
      </c>
      <c r="F639" s="98" t="s">
        <v>49</v>
      </c>
      <c r="G639" s="299">
        <f t="shared" si="150"/>
        <v>0</v>
      </c>
      <c r="H639" s="300">
        <f>H640</f>
        <v>0</v>
      </c>
      <c r="I639" s="300">
        <f t="shared" si="151"/>
        <v>0</v>
      </c>
      <c r="J639" s="300">
        <f t="shared" si="151"/>
        <v>0</v>
      </c>
      <c r="K639" s="300">
        <f t="shared" si="151"/>
        <v>0</v>
      </c>
    </row>
    <row r="640" spans="1:12" ht="12.75" hidden="1" customHeight="1">
      <c r="A640" s="144"/>
      <c r="B640" s="97" t="s">
        <v>51</v>
      </c>
      <c r="C640" s="98" t="s">
        <v>20</v>
      </c>
      <c r="D640" s="98" t="s">
        <v>16</v>
      </c>
      <c r="E640" s="98" t="s">
        <v>565</v>
      </c>
      <c r="F640" s="98" t="s">
        <v>50</v>
      </c>
      <c r="G640" s="299">
        <f t="shared" si="150"/>
        <v>0</v>
      </c>
      <c r="H640" s="300">
        <f>'приложение 8.3.'!I782</f>
        <v>0</v>
      </c>
      <c r="I640" s="300">
        <f>'приложение 8.3.'!J782</f>
        <v>0</v>
      </c>
      <c r="J640" s="300">
        <f>'приложение 8.3.'!K782</f>
        <v>0</v>
      </c>
      <c r="K640" s="300">
        <f>'приложение 8.3.'!L782</f>
        <v>0</v>
      </c>
    </row>
    <row r="641" spans="1:12" ht="51" hidden="1" customHeight="1">
      <c r="A641" s="208"/>
      <c r="B641" s="201" t="s">
        <v>406</v>
      </c>
      <c r="C641" s="98" t="s">
        <v>20</v>
      </c>
      <c r="D641" s="98" t="s">
        <v>16</v>
      </c>
      <c r="E641" s="98" t="s">
        <v>407</v>
      </c>
      <c r="F641" s="142"/>
      <c r="G641" s="299">
        <f t="shared" si="150"/>
        <v>0</v>
      </c>
      <c r="H641" s="303">
        <f>H642</f>
        <v>0</v>
      </c>
      <c r="I641" s="303">
        <f t="shared" ref="I641:K643" si="152">I642</f>
        <v>0</v>
      </c>
      <c r="J641" s="303">
        <f t="shared" si="152"/>
        <v>0</v>
      </c>
      <c r="K641" s="303">
        <f t="shared" si="152"/>
        <v>0</v>
      </c>
    </row>
    <row r="642" spans="1:12" ht="25.5" hidden="1" customHeight="1">
      <c r="A642" s="208"/>
      <c r="B642" s="97" t="s">
        <v>215</v>
      </c>
      <c r="C642" s="98" t="s">
        <v>20</v>
      </c>
      <c r="D642" s="98" t="s">
        <v>16</v>
      </c>
      <c r="E642" s="98" t="s">
        <v>564</v>
      </c>
      <c r="F642" s="142"/>
      <c r="G642" s="299">
        <f t="shared" si="150"/>
        <v>0</v>
      </c>
      <c r="H642" s="303">
        <f>H643</f>
        <v>0</v>
      </c>
      <c r="I642" s="303">
        <f t="shared" si="152"/>
        <v>0</v>
      </c>
      <c r="J642" s="303">
        <f t="shared" si="152"/>
        <v>0</v>
      </c>
      <c r="K642" s="303">
        <f t="shared" si="152"/>
        <v>0</v>
      </c>
    </row>
    <row r="643" spans="1:12" ht="51" hidden="1" customHeight="1">
      <c r="A643" s="144"/>
      <c r="B643" s="97" t="s">
        <v>88</v>
      </c>
      <c r="C643" s="98" t="s">
        <v>20</v>
      </c>
      <c r="D643" s="98" t="s">
        <v>16</v>
      </c>
      <c r="E643" s="98" t="s">
        <v>564</v>
      </c>
      <c r="F643" s="98" t="s">
        <v>49</v>
      </c>
      <c r="G643" s="299">
        <f t="shared" si="150"/>
        <v>0</v>
      </c>
      <c r="H643" s="300">
        <f>H644</f>
        <v>0</v>
      </c>
      <c r="I643" s="300">
        <f t="shared" si="152"/>
        <v>0</v>
      </c>
      <c r="J643" s="300">
        <f t="shared" si="152"/>
        <v>0</v>
      </c>
      <c r="K643" s="300">
        <f t="shared" si="152"/>
        <v>0</v>
      </c>
    </row>
    <row r="644" spans="1:12" ht="12.75" hidden="1" customHeight="1">
      <c r="A644" s="144"/>
      <c r="B644" s="97" t="s">
        <v>51</v>
      </c>
      <c r="C644" s="98" t="s">
        <v>20</v>
      </c>
      <c r="D644" s="98" t="s">
        <v>16</v>
      </c>
      <c r="E644" s="98" t="s">
        <v>564</v>
      </c>
      <c r="F644" s="98" t="s">
        <v>50</v>
      </c>
      <c r="G644" s="299">
        <f t="shared" si="150"/>
        <v>0</v>
      </c>
      <c r="H644" s="300">
        <f>'приложение 8.3.'!I787</f>
        <v>0</v>
      </c>
      <c r="I644" s="300">
        <f>'приложение 8.3.'!J787</f>
        <v>0</v>
      </c>
      <c r="J644" s="300">
        <f>'приложение 8.3.'!K787</f>
        <v>0</v>
      </c>
      <c r="K644" s="300">
        <f>'приложение 8.3.'!L787</f>
        <v>0</v>
      </c>
    </row>
    <row r="645" spans="1:12" ht="51" customHeight="1">
      <c r="A645" s="141"/>
      <c r="B645" s="97" t="s">
        <v>514</v>
      </c>
      <c r="C645" s="98" t="s">
        <v>20</v>
      </c>
      <c r="D645" s="98" t="s">
        <v>16</v>
      </c>
      <c r="E645" s="98" t="s">
        <v>219</v>
      </c>
      <c r="F645" s="98"/>
      <c r="G645" s="299">
        <f>H645+I645+J645+K645</f>
        <v>643</v>
      </c>
      <c r="H645" s="300">
        <f>H646</f>
        <v>-815.8</v>
      </c>
      <c r="I645" s="300">
        <f>I646</f>
        <v>0</v>
      </c>
      <c r="J645" s="300">
        <f>J646</f>
        <v>815.8</v>
      </c>
      <c r="K645" s="300">
        <f>K646</f>
        <v>643</v>
      </c>
    </row>
    <row r="646" spans="1:12" ht="38.25" customHeight="1">
      <c r="A646" s="141"/>
      <c r="B646" s="97" t="s">
        <v>239</v>
      </c>
      <c r="C646" s="98" t="s">
        <v>20</v>
      </c>
      <c r="D646" s="98" t="s">
        <v>16</v>
      </c>
      <c r="E646" s="98" t="s">
        <v>221</v>
      </c>
      <c r="F646" s="98"/>
      <c r="G646" s="299">
        <f>SUM(H646:K646)</f>
        <v>643</v>
      </c>
      <c r="H646" s="300">
        <f>H647+H650+H653</f>
        <v>-815.8</v>
      </c>
      <c r="I646" s="300">
        <f>I647+I650+I653</f>
        <v>0</v>
      </c>
      <c r="J646" s="300">
        <f>J647+J650+J653</f>
        <v>815.8</v>
      </c>
      <c r="K646" s="300">
        <f>K647+K650+K653</f>
        <v>643</v>
      </c>
    </row>
    <row r="647" spans="1:12" ht="38.25" customHeight="1">
      <c r="A647" s="183"/>
      <c r="B647" s="97" t="s">
        <v>199</v>
      </c>
      <c r="C647" s="98" t="s">
        <v>20</v>
      </c>
      <c r="D647" s="98" t="s">
        <v>16</v>
      </c>
      <c r="E647" s="98" t="s">
        <v>240</v>
      </c>
      <c r="F647" s="98"/>
      <c r="G647" s="299">
        <f>H647+I647+J647+K647</f>
        <v>-815.8</v>
      </c>
      <c r="H647" s="300">
        <f>H648</f>
        <v>-815.8</v>
      </c>
      <c r="I647" s="300">
        <f t="shared" ref="I647:K648" si="153">I648</f>
        <v>0</v>
      </c>
      <c r="J647" s="300">
        <f t="shared" si="153"/>
        <v>0</v>
      </c>
      <c r="K647" s="300">
        <f t="shared" si="153"/>
        <v>0</v>
      </c>
    </row>
    <row r="648" spans="1:12" ht="51" customHeight="1">
      <c r="A648" s="144"/>
      <c r="B648" s="97" t="s">
        <v>88</v>
      </c>
      <c r="C648" s="98" t="s">
        <v>20</v>
      </c>
      <c r="D648" s="98" t="s">
        <v>16</v>
      </c>
      <c r="E648" s="98" t="s">
        <v>240</v>
      </c>
      <c r="F648" s="98" t="s">
        <v>49</v>
      </c>
      <c r="G648" s="299">
        <f>H648+I648+J648+K648</f>
        <v>-815.8</v>
      </c>
      <c r="H648" s="300">
        <f>H649</f>
        <v>-815.8</v>
      </c>
      <c r="I648" s="300">
        <f t="shared" si="153"/>
        <v>0</v>
      </c>
      <c r="J648" s="300">
        <f t="shared" si="153"/>
        <v>0</v>
      </c>
      <c r="K648" s="300">
        <f t="shared" si="153"/>
        <v>0</v>
      </c>
    </row>
    <row r="649" spans="1:12" ht="12.75" customHeight="1">
      <c r="A649" s="144"/>
      <c r="B649" s="97" t="s">
        <v>51</v>
      </c>
      <c r="C649" s="98" t="s">
        <v>20</v>
      </c>
      <c r="D649" s="98" t="s">
        <v>16</v>
      </c>
      <c r="E649" s="98" t="s">
        <v>240</v>
      </c>
      <c r="F649" s="98" t="s">
        <v>50</v>
      </c>
      <c r="G649" s="299">
        <f>H649+I649+J649+K649</f>
        <v>-815.8</v>
      </c>
      <c r="H649" s="300">
        <f>'приложение 8.3.'!I793</f>
        <v>-815.8</v>
      </c>
      <c r="I649" s="300">
        <f>'приложение 8.3.'!J793</f>
        <v>0</v>
      </c>
      <c r="J649" s="300">
        <f>'приложение 8.3.'!K793</f>
        <v>0</v>
      </c>
      <c r="K649" s="300">
        <f>'приложение 8.3.'!L793</f>
        <v>0</v>
      </c>
    </row>
    <row r="650" spans="1:12" s="220" customFormat="1" ht="57" customHeight="1">
      <c r="A650" s="144"/>
      <c r="B650" s="88" t="s">
        <v>492</v>
      </c>
      <c r="C650" s="98" t="s">
        <v>238</v>
      </c>
      <c r="D650" s="98" t="s">
        <v>16</v>
      </c>
      <c r="E650" s="98" t="s">
        <v>241</v>
      </c>
      <c r="F650" s="98"/>
      <c r="G650" s="299">
        <f>SUM(H650:K650)</f>
        <v>815.8</v>
      </c>
      <c r="H650" s="300">
        <f>H651</f>
        <v>0</v>
      </c>
      <c r="I650" s="300">
        <f t="shared" ref="I650:K651" si="154">I651</f>
        <v>0</v>
      </c>
      <c r="J650" s="300">
        <f t="shared" si="154"/>
        <v>815.8</v>
      </c>
      <c r="K650" s="300">
        <f t="shared" si="154"/>
        <v>0</v>
      </c>
      <c r="L650" s="143"/>
    </row>
    <row r="651" spans="1:12" s="211" customFormat="1" ht="51" customHeight="1">
      <c r="A651" s="144"/>
      <c r="B651" s="97" t="s">
        <v>88</v>
      </c>
      <c r="C651" s="98" t="s">
        <v>20</v>
      </c>
      <c r="D651" s="98" t="s">
        <v>16</v>
      </c>
      <c r="E651" s="98" t="s">
        <v>241</v>
      </c>
      <c r="F651" s="98" t="s">
        <v>49</v>
      </c>
      <c r="G651" s="299">
        <f>H651+I651+J651+K651</f>
        <v>815.8</v>
      </c>
      <c r="H651" s="300">
        <f>H652</f>
        <v>0</v>
      </c>
      <c r="I651" s="300">
        <f t="shared" si="154"/>
        <v>0</v>
      </c>
      <c r="J651" s="300">
        <f t="shared" si="154"/>
        <v>815.8</v>
      </c>
      <c r="K651" s="300">
        <f t="shared" si="154"/>
        <v>0</v>
      </c>
      <c r="L651" s="143"/>
    </row>
    <row r="652" spans="1:12" s="211" customFormat="1" ht="12.75" customHeight="1">
      <c r="A652" s="144"/>
      <c r="B652" s="97" t="s">
        <v>51</v>
      </c>
      <c r="C652" s="98" t="s">
        <v>20</v>
      </c>
      <c r="D652" s="98" t="s">
        <v>16</v>
      </c>
      <c r="E652" s="98" t="s">
        <v>241</v>
      </c>
      <c r="F652" s="98" t="s">
        <v>50</v>
      </c>
      <c r="G652" s="299">
        <f>H652+I652+J652+K652</f>
        <v>815.8</v>
      </c>
      <c r="H652" s="300">
        <f>'приложение 8.3.'!I797</f>
        <v>0</v>
      </c>
      <c r="I652" s="300">
        <f>'приложение 8.3.'!J797</f>
        <v>0</v>
      </c>
      <c r="J652" s="300">
        <f>'приложение 8.3.'!K797</f>
        <v>815.8</v>
      </c>
      <c r="K652" s="300">
        <f>'приложение 8.3.'!L797</f>
        <v>0</v>
      </c>
      <c r="L652" s="143"/>
    </row>
    <row r="653" spans="1:12" ht="63.75" customHeight="1">
      <c r="A653" s="209"/>
      <c r="B653" s="206" t="s">
        <v>586</v>
      </c>
      <c r="C653" s="219" t="s">
        <v>20</v>
      </c>
      <c r="D653" s="219" t="s">
        <v>16</v>
      </c>
      <c r="E653" s="219" t="s">
        <v>589</v>
      </c>
      <c r="F653" s="135"/>
      <c r="G653" s="304">
        <f>SUM(H653:K653)</f>
        <v>643</v>
      </c>
      <c r="H653" s="326">
        <f t="shared" ref="H653:K654" si="155">H654</f>
        <v>0</v>
      </c>
      <c r="I653" s="326">
        <f t="shared" si="155"/>
        <v>0</v>
      </c>
      <c r="J653" s="326">
        <f t="shared" si="155"/>
        <v>0</v>
      </c>
      <c r="K653" s="326">
        <f t="shared" si="155"/>
        <v>643</v>
      </c>
      <c r="L653" s="220"/>
    </row>
    <row r="654" spans="1:12" ht="51" customHeight="1">
      <c r="A654" s="209"/>
      <c r="B654" s="206" t="s">
        <v>222</v>
      </c>
      <c r="C654" s="219" t="s">
        <v>20</v>
      </c>
      <c r="D654" s="219" t="s">
        <v>16</v>
      </c>
      <c r="E654" s="219" t="s">
        <v>589</v>
      </c>
      <c r="F654" s="135" t="s">
        <v>49</v>
      </c>
      <c r="G654" s="304">
        <f>G655</f>
        <v>643</v>
      </c>
      <c r="H654" s="305">
        <f t="shared" si="155"/>
        <v>0</v>
      </c>
      <c r="I654" s="305">
        <f t="shared" si="155"/>
        <v>0</v>
      </c>
      <c r="J654" s="305">
        <f t="shared" si="155"/>
        <v>0</v>
      </c>
      <c r="K654" s="305">
        <f t="shared" si="155"/>
        <v>643</v>
      </c>
      <c r="L654" s="211"/>
    </row>
    <row r="655" spans="1:12" ht="12.75" customHeight="1">
      <c r="A655" s="209"/>
      <c r="B655" s="206" t="s">
        <v>51</v>
      </c>
      <c r="C655" s="219" t="s">
        <v>20</v>
      </c>
      <c r="D655" s="219" t="s">
        <v>16</v>
      </c>
      <c r="E655" s="219" t="s">
        <v>589</v>
      </c>
      <c r="F655" s="135" t="s">
        <v>50</v>
      </c>
      <c r="G655" s="304">
        <f>H655+I655+J655+K655</f>
        <v>643</v>
      </c>
      <c r="H655" s="305">
        <f>'приложение 8.3.'!I801</f>
        <v>0</v>
      </c>
      <c r="I655" s="305">
        <f>'приложение 8.3.'!J801</f>
        <v>0</v>
      </c>
      <c r="J655" s="305">
        <f>'приложение 8.3.'!K801</f>
        <v>0</v>
      </c>
      <c r="K655" s="305">
        <f>'приложение 8.3.'!L801</f>
        <v>643</v>
      </c>
      <c r="L655" s="211"/>
    </row>
    <row r="656" spans="1:12" ht="63.75" hidden="1" customHeight="1">
      <c r="A656" s="200"/>
      <c r="B656" s="201" t="s">
        <v>156</v>
      </c>
      <c r="C656" s="142" t="s">
        <v>20</v>
      </c>
      <c r="D656" s="98" t="s">
        <v>16</v>
      </c>
      <c r="E656" s="221" t="s">
        <v>223</v>
      </c>
      <c r="F656" s="142"/>
      <c r="G656" s="302">
        <f>SUM(H656:K656)</f>
        <v>0</v>
      </c>
      <c r="H656" s="312">
        <f>H657</f>
        <v>0</v>
      </c>
      <c r="I656" s="312">
        <f t="shared" ref="I656:K658" si="156">I657</f>
        <v>0</v>
      </c>
      <c r="J656" s="312">
        <f t="shared" si="156"/>
        <v>0</v>
      </c>
      <c r="K656" s="312">
        <f t="shared" si="156"/>
        <v>0</v>
      </c>
    </row>
    <row r="657" spans="1:13" ht="25.5" hidden="1" customHeight="1">
      <c r="A657" s="200"/>
      <c r="B657" s="97" t="s">
        <v>215</v>
      </c>
      <c r="C657" s="142" t="s">
        <v>20</v>
      </c>
      <c r="D657" s="98" t="s">
        <v>16</v>
      </c>
      <c r="E657" s="221" t="s">
        <v>224</v>
      </c>
      <c r="F657" s="142"/>
      <c r="G657" s="302">
        <f>SUM(H657:K657)</f>
        <v>0</v>
      </c>
      <c r="H657" s="312">
        <f>H658</f>
        <v>0</v>
      </c>
      <c r="I657" s="312">
        <f t="shared" si="156"/>
        <v>0</v>
      </c>
      <c r="J657" s="312">
        <f t="shared" si="156"/>
        <v>0</v>
      </c>
      <c r="K657" s="312">
        <f t="shared" si="156"/>
        <v>0</v>
      </c>
    </row>
    <row r="658" spans="1:13" ht="51" hidden="1" customHeight="1">
      <c r="A658" s="200"/>
      <c r="B658" s="201" t="s">
        <v>222</v>
      </c>
      <c r="C658" s="142" t="s">
        <v>20</v>
      </c>
      <c r="D658" s="98" t="s">
        <v>16</v>
      </c>
      <c r="E658" s="221" t="s">
        <v>224</v>
      </c>
      <c r="F658" s="142" t="s">
        <v>49</v>
      </c>
      <c r="G658" s="302">
        <f>SUM(H658:K658)</f>
        <v>0</v>
      </c>
      <c r="H658" s="303">
        <f>H659</f>
        <v>0</v>
      </c>
      <c r="I658" s="303">
        <f t="shared" si="156"/>
        <v>0</v>
      </c>
      <c r="J658" s="303">
        <f t="shared" si="156"/>
        <v>0</v>
      </c>
      <c r="K658" s="303">
        <f t="shared" si="156"/>
        <v>0</v>
      </c>
    </row>
    <row r="659" spans="1:13" ht="51" hidden="1" customHeight="1">
      <c r="A659" s="200"/>
      <c r="B659" s="201" t="s">
        <v>225</v>
      </c>
      <c r="C659" s="142" t="s">
        <v>20</v>
      </c>
      <c r="D659" s="98" t="s">
        <v>16</v>
      </c>
      <c r="E659" s="221" t="s">
        <v>224</v>
      </c>
      <c r="F659" s="142" t="s">
        <v>226</v>
      </c>
      <c r="G659" s="302">
        <f>SUM(H659:K659)</f>
        <v>0</v>
      </c>
      <c r="H659" s="303">
        <f>'приложение 8.3.'!I806</f>
        <v>0</v>
      </c>
      <c r="I659" s="303">
        <f>'приложение 8.3.'!J806</f>
        <v>0</v>
      </c>
      <c r="J659" s="303">
        <f>'приложение 8.3.'!K806</f>
        <v>0</v>
      </c>
      <c r="K659" s="303">
        <f>'приложение 8.3.'!L806</f>
        <v>0</v>
      </c>
    </row>
    <row r="660" spans="1:13" ht="25.5" customHeight="1">
      <c r="A660" s="196"/>
      <c r="B660" s="197" t="s">
        <v>31</v>
      </c>
      <c r="C660" s="198" t="s">
        <v>20</v>
      </c>
      <c r="D660" s="198" t="s">
        <v>20</v>
      </c>
      <c r="E660" s="198"/>
      <c r="F660" s="198"/>
      <c r="G660" s="302">
        <f>H660+I660+J660+K660</f>
        <v>746.3</v>
      </c>
      <c r="H660" s="302">
        <f>H661+H678+H682+H690+H694</f>
        <v>-93.700000000000017</v>
      </c>
      <c r="I660" s="302">
        <f>I661+I678+I682+I690+I694</f>
        <v>0</v>
      </c>
      <c r="J660" s="302">
        <f>J661+J678+J682+J690+J694</f>
        <v>840</v>
      </c>
      <c r="K660" s="302">
        <f>K661+K678+K682+K690+K694</f>
        <v>0</v>
      </c>
    </row>
    <row r="661" spans="1:13" ht="38.25" customHeight="1">
      <c r="A661" s="179"/>
      <c r="B661" s="222" t="s">
        <v>160</v>
      </c>
      <c r="C661" s="98" t="s">
        <v>20</v>
      </c>
      <c r="D661" s="98" t="s">
        <v>20</v>
      </c>
      <c r="E661" s="98" t="s">
        <v>299</v>
      </c>
      <c r="F661" s="100"/>
      <c r="G661" s="299">
        <f>H661+I661+J661+K661</f>
        <v>705.3</v>
      </c>
      <c r="H661" s="300">
        <f>H662</f>
        <v>-134.70000000000002</v>
      </c>
      <c r="I661" s="300">
        <f>I662</f>
        <v>0</v>
      </c>
      <c r="J661" s="300">
        <f>J662</f>
        <v>840</v>
      </c>
      <c r="K661" s="300">
        <f>K662</f>
        <v>0</v>
      </c>
    </row>
    <row r="662" spans="1:13" ht="38.25" customHeight="1">
      <c r="A662" s="179"/>
      <c r="B662" s="222" t="s">
        <v>204</v>
      </c>
      <c r="C662" s="98" t="s">
        <v>20</v>
      </c>
      <c r="D662" s="98" t="s">
        <v>20</v>
      </c>
      <c r="E662" s="98" t="s">
        <v>321</v>
      </c>
      <c r="F662" s="100"/>
      <c r="G662" s="299">
        <f>SUM(H662:K662)</f>
        <v>705.3</v>
      </c>
      <c r="H662" s="300">
        <f>H663+H667+H674+H670</f>
        <v>-134.70000000000002</v>
      </c>
      <c r="I662" s="300">
        <f>I663+I667+I674+I670</f>
        <v>0</v>
      </c>
      <c r="J662" s="300">
        <f>J663+J667+J674+J670</f>
        <v>840</v>
      </c>
      <c r="K662" s="300">
        <f>K663+K667+K674+K670</f>
        <v>0</v>
      </c>
      <c r="M662" s="223"/>
    </row>
    <row r="663" spans="1:13" ht="114.75" customHeight="1">
      <c r="A663" s="141"/>
      <c r="B663" s="86" t="s">
        <v>509</v>
      </c>
      <c r="C663" s="98" t="s">
        <v>20</v>
      </c>
      <c r="D663" s="98" t="s">
        <v>20</v>
      </c>
      <c r="E663" s="98" t="s">
        <v>318</v>
      </c>
      <c r="F663" s="100"/>
      <c r="G663" s="299">
        <f t="shared" ref="G663:G673" si="157">H663+I663+J663+K663</f>
        <v>840</v>
      </c>
      <c r="H663" s="300">
        <f t="shared" ref="H663:K664" si="158">H664</f>
        <v>0</v>
      </c>
      <c r="I663" s="300">
        <f t="shared" si="158"/>
        <v>0</v>
      </c>
      <c r="J663" s="300">
        <f t="shared" si="158"/>
        <v>840</v>
      </c>
      <c r="K663" s="300">
        <f t="shared" si="158"/>
        <v>0</v>
      </c>
    </row>
    <row r="664" spans="1:13" ht="51" customHeight="1">
      <c r="A664" s="144"/>
      <c r="B664" s="97" t="s">
        <v>88</v>
      </c>
      <c r="C664" s="98" t="s">
        <v>20</v>
      </c>
      <c r="D664" s="98" t="s">
        <v>20</v>
      </c>
      <c r="E664" s="98" t="s">
        <v>318</v>
      </c>
      <c r="F664" s="98" t="s">
        <v>49</v>
      </c>
      <c r="G664" s="299">
        <f t="shared" si="157"/>
        <v>840</v>
      </c>
      <c r="H664" s="300">
        <f t="shared" si="158"/>
        <v>0</v>
      </c>
      <c r="I664" s="300">
        <f t="shared" si="158"/>
        <v>0</v>
      </c>
      <c r="J664" s="300">
        <f>J665+J666</f>
        <v>840</v>
      </c>
      <c r="K664" s="300">
        <f>K665</f>
        <v>0</v>
      </c>
    </row>
    <row r="665" spans="1:13" ht="12.75" customHeight="1">
      <c r="A665" s="144"/>
      <c r="B665" s="97" t="s">
        <v>51</v>
      </c>
      <c r="C665" s="98" t="s">
        <v>20</v>
      </c>
      <c r="D665" s="98" t="s">
        <v>20</v>
      </c>
      <c r="E665" s="98" t="s">
        <v>318</v>
      </c>
      <c r="F665" s="98" t="s">
        <v>50</v>
      </c>
      <c r="G665" s="299">
        <f t="shared" si="157"/>
        <v>840</v>
      </c>
      <c r="H665" s="300">
        <f>'приложение 8.3.'!I1255</f>
        <v>0</v>
      </c>
      <c r="I665" s="300">
        <f>'приложение 8.3.'!J1255</f>
        <v>0</v>
      </c>
      <c r="J665" s="300">
        <f>'приложение 8.3.'!K1255+'приложение 8.3.'!K812</f>
        <v>840</v>
      </c>
      <c r="K665" s="300">
        <f>'приложение 8.3.'!L1255</f>
        <v>0</v>
      </c>
    </row>
    <row r="666" spans="1:13" ht="12.75" hidden="1" customHeight="1">
      <c r="A666" s="144"/>
      <c r="B666" s="201" t="s">
        <v>66</v>
      </c>
      <c r="C666" s="98" t="s">
        <v>20</v>
      </c>
      <c r="D666" s="98" t="s">
        <v>20</v>
      </c>
      <c r="E666" s="98" t="s">
        <v>318</v>
      </c>
      <c r="F666" s="98" t="s">
        <v>64</v>
      </c>
      <c r="G666" s="299">
        <f t="shared" si="157"/>
        <v>0</v>
      </c>
      <c r="H666" s="300">
        <f>'приложение 8.3.'!I1258</f>
        <v>0</v>
      </c>
      <c r="I666" s="300">
        <f>'приложение 8.3.'!J1258</f>
        <v>0</v>
      </c>
      <c r="J666" s="300">
        <f>'приложение 8.3.'!K1258</f>
        <v>0</v>
      </c>
      <c r="K666" s="300">
        <f>'приложение 8.3.'!L1258</f>
        <v>0</v>
      </c>
    </row>
    <row r="667" spans="1:13" ht="140.25" hidden="1" customHeight="1">
      <c r="A667" s="144"/>
      <c r="B667" s="86" t="s">
        <v>510</v>
      </c>
      <c r="C667" s="98" t="s">
        <v>20</v>
      </c>
      <c r="D667" s="98" t="s">
        <v>20</v>
      </c>
      <c r="E667" s="98" t="s">
        <v>319</v>
      </c>
      <c r="F667" s="98"/>
      <c r="G667" s="299">
        <f t="shared" si="157"/>
        <v>0</v>
      </c>
      <c r="H667" s="300">
        <f t="shared" ref="H667:K668" si="159">H668</f>
        <v>0</v>
      </c>
      <c r="I667" s="300">
        <f t="shared" si="159"/>
        <v>0</v>
      </c>
      <c r="J667" s="300">
        <f t="shared" si="159"/>
        <v>0</v>
      </c>
      <c r="K667" s="300">
        <f t="shared" si="159"/>
        <v>0</v>
      </c>
    </row>
    <row r="668" spans="1:13" ht="51" hidden="1" customHeight="1">
      <c r="A668" s="144"/>
      <c r="B668" s="97" t="s">
        <v>88</v>
      </c>
      <c r="C668" s="98" t="s">
        <v>20</v>
      </c>
      <c r="D668" s="98" t="s">
        <v>20</v>
      </c>
      <c r="E668" s="98" t="s">
        <v>319</v>
      </c>
      <c r="F668" s="98" t="s">
        <v>49</v>
      </c>
      <c r="G668" s="299">
        <f>SUM(H668:K668)</f>
        <v>0</v>
      </c>
      <c r="H668" s="300">
        <f t="shared" si="159"/>
        <v>0</v>
      </c>
      <c r="I668" s="300">
        <f t="shared" si="159"/>
        <v>0</v>
      </c>
      <c r="J668" s="300">
        <f t="shared" si="159"/>
        <v>0</v>
      </c>
      <c r="K668" s="300">
        <f t="shared" si="159"/>
        <v>0</v>
      </c>
    </row>
    <row r="669" spans="1:13" ht="12.75" hidden="1" customHeight="1">
      <c r="A669" s="144"/>
      <c r="B669" s="97" t="s">
        <v>51</v>
      </c>
      <c r="C669" s="98" t="s">
        <v>20</v>
      </c>
      <c r="D669" s="98" t="s">
        <v>20</v>
      </c>
      <c r="E669" s="98" t="s">
        <v>319</v>
      </c>
      <c r="F669" s="98" t="s">
        <v>50</v>
      </c>
      <c r="G669" s="299">
        <f t="shared" si="157"/>
        <v>0</v>
      </c>
      <c r="H669" s="300">
        <f>'приложение 8.3.'!I1263</f>
        <v>0</v>
      </c>
      <c r="I669" s="300">
        <f>'приложение 8.3.'!J1263</f>
        <v>0</v>
      </c>
      <c r="J669" s="300">
        <f>'приложение 8.3.'!K1263</f>
        <v>0</v>
      </c>
      <c r="K669" s="300">
        <f>'приложение 8.3.'!L1263</f>
        <v>0</v>
      </c>
    </row>
    <row r="670" spans="1:13" ht="89.25" hidden="1" customHeight="1">
      <c r="A670" s="141"/>
      <c r="B670" s="86" t="s">
        <v>493</v>
      </c>
      <c r="C670" s="98" t="s">
        <v>20</v>
      </c>
      <c r="D670" s="98" t="s">
        <v>20</v>
      </c>
      <c r="E670" s="98" t="s">
        <v>320</v>
      </c>
      <c r="F670" s="98"/>
      <c r="G670" s="299">
        <f t="shared" si="157"/>
        <v>0</v>
      </c>
      <c r="H670" s="300">
        <f>H671</f>
        <v>0</v>
      </c>
      <c r="I670" s="300">
        <f>I671</f>
        <v>0</v>
      </c>
      <c r="J670" s="300">
        <f>J671</f>
        <v>0</v>
      </c>
      <c r="K670" s="300">
        <f>K671</f>
        <v>0</v>
      </c>
    </row>
    <row r="671" spans="1:13" s="224" customFormat="1" ht="51" hidden="1" customHeight="1">
      <c r="A671" s="144"/>
      <c r="B671" s="97" t="s">
        <v>88</v>
      </c>
      <c r="C671" s="98" t="s">
        <v>20</v>
      </c>
      <c r="D671" s="98" t="s">
        <v>20</v>
      </c>
      <c r="E671" s="98" t="s">
        <v>320</v>
      </c>
      <c r="F671" s="98" t="s">
        <v>49</v>
      </c>
      <c r="G671" s="299">
        <f t="shared" si="157"/>
        <v>0</v>
      </c>
      <c r="H671" s="300">
        <f>H672+H673</f>
        <v>0</v>
      </c>
      <c r="I671" s="300">
        <f>I672+I673</f>
        <v>0</v>
      </c>
      <c r="J671" s="300">
        <f>J672+J673</f>
        <v>0</v>
      </c>
      <c r="K671" s="300">
        <f>K672+K673</f>
        <v>0</v>
      </c>
      <c r="L671" s="143"/>
    </row>
    <row r="672" spans="1:13" s="224" customFormat="1" ht="12.75" hidden="1" customHeight="1">
      <c r="A672" s="144"/>
      <c r="B672" s="201" t="s">
        <v>51</v>
      </c>
      <c r="C672" s="98" t="s">
        <v>20</v>
      </c>
      <c r="D672" s="98" t="s">
        <v>20</v>
      </c>
      <c r="E672" s="98" t="s">
        <v>320</v>
      </c>
      <c r="F672" s="142" t="s">
        <v>50</v>
      </c>
      <c r="G672" s="299">
        <f t="shared" si="157"/>
        <v>0</v>
      </c>
      <c r="H672" s="300">
        <f>'приложение 8.3.'!I816</f>
        <v>0</v>
      </c>
      <c r="I672" s="300">
        <f>'приложение 8.3.'!J816</f>
        <v>0</v>
      </c>
      <c r="J672" s="300">
        <f>'приложение 8.3.'!K816</f>
        <v>0</v>
      </c>
      <c r="K672" s="300">
        <f>'приложение 8.3.'!L816</f>
        <v>0</v>
      </c>
      <c r="L672" s="143"/>
    </row>
    <row r="673" spans="1:12" s="224" customFormat="1" ht="12.75" hidden="1" customHeight="1">
      <c r="A673" s="144"/>
      <c r="B673" s="201" t="s">
        <v>66</v>
      </c>
      <c r="C673" s="98" t="s">
        <v>20</v>
      </c>
      <c r="D673" s="98" t="s">
        <v>20</v>
      </c>
      <c r="E673" s="98" t="s">
        <v>320</v>
      </c>
      <c r="F673" s="98" t="s">
        <v>64</v>
      </c>
      <c r="G673" s="299">
        <f t="shared" si="157"/>
        <v>0</v>
      </c>
      <c r="H673" s="300">
        <f>'приложение 8.3.'!I1268</f>
        <v>0</v>
      </c>
      <c r="I673" s="300">
        <f>'приложение 8.3.'!J1268</f>
        <v>0</v>
      </c>
      <c r="J673" s="300">
        <f>'приложение 8.3.'!K1268</f>
        <v>0</v>
      </c>
      <c r="K673" s="300">
        <f>'приложение 8.3.'!L1268</f>
        <v>0</v>
      </c>
      <c r="L673" s="143"/>
    </row>
    <row r="674" spans="1:12" s="224" customFormat="1" ht="31.5" customHeight="1">
      <c r="A674" s="144"/>
      <c r="B674" s="97" t="s">
        <v>215</v>
      </c>
      <c r="C674" s="98" t="s">
        <v>20</v>
      </c>
      <c r="D674" s="98" t="s">
        <v>20</v>
      </c>
      <c r="E674" s="98" t="s">
        <v>540</v>
      </c>
      <c r="F674" s="98"/>
      <c r="G674" s="299">
        <f>SUM(H674:K674)</f>
        <v>-134.70000000000002</v>
      </c>
      <c r="H674" s="300">
        <f>H675</f>
        <v>-134.70000000000002</v>
      </c>
      <c r="I674" s="300">
        <f t="shared" ref="I674:K675" si="160">I675</f>
        <v>0</v>
      </c>
      <c r="J674" s="300">
        <f t="shared" si="160"/>
        <v>0</v>
      </c>
      <c r="K674" s="300">
        <f t="shared" si="160"/>
        <v>0</v>
      </c>
    </row>
    <row r="675" spans="1:12" s="224" customFormat="1" ht="51" customHeight="1">
      <c r="A675" s="144"/>
      <c r="B675" s="97" t="s">
        <v>88</v>
      </c>
      <c r="C675" s="98" t="s">
        <v>20</v>
      </c>
      <c r="D675" s="98" t="s">
        <v>20</v>
      </c>
      <c r="E675" s="98" t="s">
        <v>540</v>
      </c>
      <c r="F675" s="98" t="s">
        <v>49</v>
      </c>
      <c r="G675" s="299">
        <f t="shared" ref="G675:G681" si="161">H675+I675+J675+K675</f>
        <v>-134.70000000000002</v>
      </c>
      <c r="H675" s="300">
        <f>H676+H677</f>
        <v>-134.70000000000002</v>
      </c>
      <c r="I675" s="300">
        <f>I676</f>
        <v>0</v>
      </c>
      <c r="J675" s="300">
        <f t="shared" si="160"/>
        <v>0</v>
      </c>
      <c r="K675" s="300">
        <f t="shared" si="160"/>
        <v>0</v>
      </c>
    </row>
    <row r="676" spans="1:12" ht="12.75" customHeight="1">
      <c r="A676" s="144"/>
      <c r="B676" s="97" t="s">
        <v>51</v>
      </c>
      <c r="C676" s="98" t="s">
        <v>20</v>
      </c>
      <c r="D676" s="98" t="s">
        <v>20</v>
      </c>
      <c r="E676" s="98" t="s">
        <v>540</v>
      </c>
      <c r="F676" s="98" t="s">
        <v>50</v>
      </c>
      <c r="G676" s="299">
        <f t="shared" si="161"/>
        <v>40.1</v>
      </c>
      <c r="H676" s="300">
        <f>'приложение 8.3.'!I1273+'приложение 8.3.'!I821</f>
        <v>40.1</v>
      </c>
      <c r="I676" s="300">
        <f>'приложение 8.3.'!J1273</f>
        <v>0</v>
      </c>
      <c r="J676" s="300">
        <f>'приложение 8.3.'!K1273</f>
        <v>0</v>
      </c>
      <c r="K676" s="300">
        <f>'приложение 8.3.'!L1273</f>
        <v>0</v>
      </c>
      <c r="L676" s="224"/>
    </row>
    <row r="677" spans="1:12" ht="12.75" customHeight="1">
      <c r="A677" s="144"/>
      <c r="B677" s="201" t="s">
        <v>66</v>
      </c>
      <c r="C677" s="98" t="s">
        <v>20</v>
      </c>
      <c r="D677" s="98" t="s">
        <v>20</v>
      </c>
      <c r="E677" s="98" t="s">
        <v>540</v>
      </c>
      <c r="F677" s="98" t="s">
        <v>64</v>
      </c>
      <c r="G677" s="299">
        <f t="shared" si="161"/>
        <v>-174.8</v>
      </c>
      <c r="H677" s="300">
        <f>'приложение 8.3.'!I1276+'приложение 8.3.'!I824</f>
        <v>-174.8</v>
      </c>
      <c r="I677" s="300">
        <f>'приложение 8.3.'!J1276</f>
        <v>0</v>
      </c>
      <c r="J677" s="300">
        <f>'приложение 8.3.'!K1276</f>
        <v>0</v>
      </c>
      <c r="K677" s="300">
        <f>'приложение 8.3.'!L1276</f>
        <v>0</v>
      </c>
      <c r="L677" s="224"/>
    </row>
    <row r="678" spans="1:12" ht="38.25" hidden="1" customHeight="1">
      <c r="A678" s="204"/>
      <c r="B678" s="201" t="s">
        <v>213</v>
      </c>
      <c r="C678" s="221" t="s">
        <v>20</v>
      </c>
      <c r="D678" s="221" t="s">
        <v>20</v>
      </c>
      <c r="E678" s="221" t="s">
        <v>214</v>
      </c>
      <c r="F678" s="198"/>
      <c r="G678" s="302">
        <f t="shared" si="161"/>
        <v>0</v>
      </c>
      <c r="H678" s="303">
        <f>H679</f>
        <v>0</v>
      </c>
      <c r="I678" s="303">
        <f t="shared" ref="I678:K680" si="162">I679</f>
        <v>0</v>
      </c>
      <c r="J678" s="303">
        <f t="shared" si="162"/>
        <v>0</v>
      </c>
      <c r="K678" s="303">
        <f t="shared" si="162"/>
        <v>0</v>
      </c>
      <c r="L678" s="224"/>
    </row>
    <row r="679" spans="1:12" ht="25.5" hidden="1" customHeight="1">
      <c r="A679" s="203"/>
      <c r="B679" s="97" t="s">
        <v>215</v>
      </c>
      <c r="C679" s="142" t="s">
        <v>20</v>
      </c>
      <c r="D679" s="142" t="s">
        <v>20</v>
      </c>
      <c r="E679" s="221" t="s">
        <v>216</v>
      </c>
      <c r="F679" s="142"/>
      <c r="G679" s="302">
        <f t="shared" si="161"/>
        <v>0</v>
      </c>
      <c r="H679" s="303">
        <f>H680</f>
        <v>0</v>
      </c>
      <c r="I679" s="303">
        <f t="shared" si="162"/>
        <v>0</v>
      </c>
      <c r="J679" s="303">
        <f t="shared" si="162"/>
        <v>0</v>
      </c>
      <c r="K679" s="303">
        <f t="shared" si="162"/>
        <v>0</v>
      </c>
    </row>
    <row r="680" spans="1:12" ht="51" hidden="1" customHeight="1">
      <c r="A680" s="203"/>
      <c r="B680" s="201" t="s">
        <v>81</v>
      </c>
      <c r="C680" s="142" t="s">
        <v>20</v>
      </c>
      <c r="D680" s="142" t="s">
        <v>20</v>
      </c>
      <c r="E680" s="221" t="s">
        <v>216</v>
      </c>
      <c r="F680" s="142" t="s">
        <v>49</v>
      </c>
      <c r="G680" s="302">
        <f t="shared" si="161"/>
        <v>0</v>
      </c>
      <c r="H680" s="303">
        <f>H681</f>
        <v>0</v>
      </c>
      <c r="I680" s="303">
        <f t="shared" si="162"/>
        <v>0</v>
      </c>
      <c r="J680" s="303">
        <f t="shared" si="162"/>
        <v>0</v>
      </c>
      <c r="K680" s="303">
        <f t="shared" si="162"/>
        <v>0</v>
      </c>
    </row>
    <row r="681" spans="1:12" ht="12.75" hidden="1" customHeight="1">
      <c r="A681" s="203"/>
      <c r="B681" s="201" t="s">
        <v>51</v>
      </c>
      <c r="C681" s="142" t="s">
        <v>20</v>
      </c>
      <c r="D681" s="142" t="s">
        <v>20</v>
      </c>
      <c r="E681" s="221" t="s">
        <v>216</v>
      </c>
      <c r="F681" s="142" t="s">
        <v>50</v>
      </c>
      <c r="G681" s="302">
        <f t="shared" si="161"/>
        <v>0</v>
      </c>
      <c r="H681" s="303">
        <f>'приложение 8.3.'!I1282</f>
        <v>0</v>
      </c>
      <c r="I681" s="303">
        <f>'приложение 8.3.'!J1282</f>
        <v>0</v>
      </c>
      <c r="J681" s="303">
        <f>'приложение 8.3.'!K1282</f>
        <v>0</v>
      </c>
      <c r="K681" s="303">
        <f>'приложение 8.3.'!L1282</f>
        <v>0</v>
      </c>
    </row>
    <row r="682" spans="1:12" ht="51" hidden="1" customHeight="1">
      <c r="A682" s="225"/>
      <c r="B682" s="201" t="s">
        <v>218</v>
      </c>
      <c r="C682" s="221" t="s">
        <v>20</v>
      </c>
      <c r="D682" s="221" t="s">
        <v>20</v>
      </c>
      <c r="E682" s="221" t="s">
        <v>219</v>
      </c>
      <c r="F682" s="226"/>
      <c r="G682" s="302">
        <f>SUM(H682:K682)</f>
        <v>0</v>
      </c>
      <c r="H682" s="329">
        <f>H683</f>
        <v>0</v>
      </c>
      <c r="I682" s="329">
        <f>I683</f>
        <v>0</v>
      </c>
      <c r="J682" s="329">
        <f>J683</f>
        <v>0</v>
      </c>
      <c r="K682" s="329">
        <f>K683</f>
        <v>0</v>
      </c>
    </row>
    <row r="683" spans="1:12" ht="38.25" hidden="1" customHeight="1">
      <c r="A683" s="225"/>
      <c r="B683" s="201" t="s">
        <v>220</v>
      </c>
      <c r="C683" s="221" t="s">
        <v>20</v>
      </c>
      <c r="D683" s="221" t="s">
        <v>20</v>
      </c>
      <c r="E683" s="221" t="s">
        <v>221</v>
      </c>
      <c r="F683" s="226"/>
      <c r="G683" s="302">
        <f>SUM(H683:K683)</f>
        <v>0</v>
      </c>
      <c r="H683" s="329">
        <f>H684+H687</f>
        <v>0</v>
      </c>
      <c r="I683" s="329">
        <f>I684+I687</f>
        <v>0</v>
      </c>
      <c r="J683" s="329">
        <f>J684+J687</f>
        <v>0</v>
      </c>
      <c r="K683" s="329">
        <f>K684+K687</f>
        <v>0</v>
      </c>
    </row>
    <row r="684" spans="1:12" s="220" customFormat="1" ht="57" hidden="1" customHeight="1">
      <c r="A684" s="225"/>
      <c r="B684" s="97" t="s">
        <v>215</v>
      </c>
      <c r="C684" s="221" t="s">
        <v>20</v>
      </c>
      <c r="D684" s="221" t="s">
        <v>20</v>
      </c>
      <c r="E684" s="221" t="s">
        <v>547</v>
      </c>
      <c r="F684" s="226"/>
      <c r="G684" s="302">
        <f>SUM(H684:K684)</f>
        <v>0</v>
      </c>
      <c r="H684" s="329">
        <f t="shared" ref="H684:K685" si="163">H685</f>
        <v>0</v>
      </c>
      <c r="I684" s="329">
        <f t="shared" si="163"/>
        <v>0</v>
      </c>
      <c r="J684" s="329">
        <f t="shared" si="163"/>
        <v>0</v>
      </c>
      <c r="K684" s="329">
        <f t="shared" si="163"/>
        <v>0</v>
      </c>
      <c r="L684" s="143"/>
    </row>
    <row r="685" spans="1:12" s="211" customFormat="1" ht="51" hidden="1" customHeight="1">
      <c r="A685" s="200"/>
      <c r="B685" s="201" t="s">
        <v>222</v>
      </c>
      <c r="C685" s="221" t="s">
        <v>20</v>
      </c>
      <c r="D685" s="221" t="s">
        <v>20</v>
      </c>
      <c r="E685" s="221" t="s">
        <v>547</v>
      </c>
      <c r="F685" s="142" t="s">
        <v>49</v>
      </c>
      <c r="G685" s="302">
        <f>G686</f>
        <v>0</v>
      </c>
      <c r="H685" s="303">
        <f t="shared" si="163"/>
        <v>0</v>
      </c>
      <c r="I685" s="303">
        <f t="shared" si="163"/>
        <v>0</v>
      </c>
      <c r="J685" s="303">
        <f t="shared" si="163"/>
        <v>0</v>
      </c>
      <c r="K685" s="303">
        <f t="shared" si="163"/>
        <v>0</v>
      </c>
      <c r="L685" s="143"/>
    </row>
    <row r="686" spans="1:12" s="211" customFormat="1" ht="12.75" hidden="1" customHeight="1">
      <c r="A686" s="200"/>
      <c r="B686" s="201" t="s">
        <v>51</v>
      </c>
      <c r="C686" s="221" t="s">
        <v>20</v>
      </c>
      <c r="D686" s="221" t="s">
        <v>20</v>
      </c>
      <c r="E686" s="221" t="s">
        <v>547</v>
      </c>
      <c r="F686" s="142" t="s">
        <v>50</v>
      </c>
      <c r="G686" s="302">
        <f>H686+I686+J686+K686</f>
        <v>0</v>
      </c>
      <c r="H686" s="303">
        <f>'приложение 8.3.'!I830</f>
        <v>0</v>
      </c>
      <c r="I686" s="303">
        <f>'приложение 8.3.'!J830</f>
        <v>0</v>
      </c>
      <c r="J686" s="303">
        <f>'приложение 8.3.'!K830</f>
        <v>0</v>
      </c>
      <c r="K686" s="303">
        <f>'приложение 8.3.'!L830</f>
        <v>0</v>
      </c>
      <c r="L686" s="143"/>
    </row>
    <row r="687" spans="1:12" ht="63" hidden="1" customHeight="1">
      <c r="A687" s="209"/>
      <c r="B687" s="211" t="s">
        <v>586</v>
      </c>
      <c r="C687" s="219" t="s">
        <v>20</v>
      </c>
      <c r="D687" s="219" t="s">
        <v>20</v>
      </c>
      <c r="E687" s="219" t="s">
        <v>589</v>
      </c>
      <c r="F687" s="135"/>
      <c r="G687" s="304">
        <f>SUM(H687:K687)</f>
        <v>0</v>
      </c>
      <c r="H687" s="326">
        <f t="shared" ref="H687:K688" si="164">H688</f>
        <v>0</v>
      </c>
      <c r="I687" s="326">
        <f t="shared" si="164"/>
        <v>0</v>
      </c>
      <c r="J687" s="326">
        <f t="shared" si="164"/>
        <v>0</v>
      </c>
      <c r="K687" s="326">
        <f t="shared" si="164"/>
        <v>0</v>
      </c>
      <c r="L687" s="220"/>
    </row>
    <row r="688" spans="1:12" ht="51" hidden="1" customHeight="1">
      <c r="A688" s="209"/>
      <c r="B688" s="206" t="s">
        <v>222</v>
      </c>
      <c r="C688" s="219" t="s">
        <v>20</v>
      </c>
      <c r="D688" s="219" t="s">
        <v>20</v>
      </c>
      <c r="E688" s="219" t="s">
        <v>589</v>
      </c>
      <c r="F688" s="135" t="s">
        <v>49</v>
      </c>
      <c r="G688" s="304">
        <f>G689</f>
        <v>0</v>
      </c>
      <c r="H688" s="305">
        <f t="shared" si="164"/>
        <v>0</v>
      </c>
      <c r="I688" s="305">
        <f t="shared" si="164"/>
        <v>0</v>
      </c>
      <c r="J688" s="305">
        <f t="shared" si="164"/>
        <v>0</v>
      </c>
      <c r="K688" s="305">
        <f t="shared" si="164"/>
        <v>0</v>
      </c>
      <c r="L688" s="211"/>
    </row>
    <row r="689" spans="1:12" ht="12.75" hidden="1" customHeight="1">
      <c r="A689" s="209"/>
      <c r="B689" s="206" t="s">
        <v>51</v>
      </c>
      <c r="C689" s="219" t="s">
        <v>20</v>
      </c>
      <c r="D689" s="219" t="s">
        <v>20</v>
      </c>
      <c r="E689" s="219" t="s">
        <v>589</v>
      </c>
      <c r="F689" s="135" t="s">
        <v>50</v>
      </c>
      <c r="G689" s="304">
        <f>H689+I689+J689+K689</f>
        <v>0</v>
      </c>
      <c r="H689" s="305">
        <f>'приложение 8.3.'!I834</f>
        <v>0</v>
      </c>
      <c r="I689" s="305">
        <f>'приложение 8.3.'!J834</f>
        <v>0</v>
      </c>
      <c r="J689" s="305">
        <f>'приложение 8.3.'!K834</f>
        <v>0</v>
      </c>
      <c r="K689" s="305">
        <f>'приложение 8.3.'!L834</f>
        <v>0</v>
      </c>
      <c r="L689" s="211"/>
    </row>
    <row r="690" spans="1:12" ht="63.75" hidden="1" customHeight="1">
      <c r="A690" s="200"/>
      <c r="B690" s="201" t="s">
        <v>156</v>
      </c>
      <c r="C690" s="142" t="s">
        <v>20</v>
      </c>
      <c r="D690" s="142" t="s">
        <v>20</v>
      </c>
      <c r="E690" s="221" t="s">
        <v>223</v>
      </c>
      <c r="F690" s="142"/>
      <c r="G690" s="302">
        <f>SUM(H690:K690)</f>
        <v>0</v>
      </c>
      <c r="H690" s="312">
        <f>H691</f>
        <v>0</v>
      </c>
      <c r="I690" s="312">
        <f t="shared" ref="I690:K692" si="165">I691</f>
        <v>0</v>
      </c>
      <c r="J690" s="312">
        <f t="shared" si="165"/>
        <v>0</v>
      </c>
      <c r="K690" s="312">
        <f t="shared" si="165"/>
        <v>0</v>
      </c>
    </row>
    <row r="691" spans="1:12" ht="25.5" hidden="1" customHeight="1">
      <c r="A691" s="200"/>
      <c r="B691" s="97" t="s">
        <v>215</v>
      </c>
      <c r="C691" s="142" t="s">
        <v>20</v>
      </c>
      <c r="D691" s="142" t="s">
        <v>20</v>
      </c>
      <c r="E691" s="221" t="s">
        <v>224</v>
      </c>
      <c r="F691" s="142"/>
      <c r="G691" s="302">
        <f>SUM(H691:K691)</f>
        <v>0</v>
      </c>
      <c r="H691" s="312">
        <f>H692</f>
        <v>0</v>
      </c>
      <c r="I691" s="312">
        <f t="shared" si="165"/>
        <v>0</v>
      </c>
      <c r="J691" s="312">
        <f t="shared" si="165"/>
        <v>0</v>
      </c>
      <c r="K691" s="312">
        <f t="shared" si="165"/>
        <v>0</v>
      </c>
    </row>
    <row r="692" spans="1:12" ht="51" hidden="1" customHeight="1">
      <c r="A692" s="200"/>
      <c r="B692" s="201" t="s">
        <v>222</v>
      </c>
      <c r="C692" s="142" t="s">
        <v>20</v>
      </c>
      <c r="D692" s="142" t="s">
        <v>20</v>
      </c>
      <c r="E692" s="221" t="s">
        <v>224</v>
      </c>
      <c r="F692" s="142" t="s">
        <v>49</v>
      </c>
      <c r="G692" s="302">
        <f>SUM(H692:K692)</f>
        <v>0</v>
      </c>
      <c r="H692" s="303">
        <f>H693</f>
        <v>0</v>
      </c>
      <c r="I692" s="303">
        <f t="shared" si="165"/>
        <v>0</v>
      </c>
      <c r="J692" s="303">
        <f t="shared" si="165"/>
        <v>0</v>
      </c>
      <c r="K692" s="303">
        <f t="shared" si="165"/>
        <v>0</v>
      </c>
    </row>
    <row r="693" spans="1:12" ht="51" hidden="1" customHeight="1">
      <c r="A693" s="200"/>
      <c r="B693" s="201" t="s">
        <v>225</v>
      </c>
      <c r="C693" s="142" t="s">
        <v>20</v>
      </c>
      <c r="D693" s="142" t="s">
        <v>20</v>
      </c>
      <c r="E693" s="221" t="s">
        <v>224</v>
      </c>
      <c r="F693" s="142" t="s">
        <v>226</v>
      </c>
      <c r="G693" s="302">
        <f>SUM(H693:K693)</f>
        <v>0</v>
      </c>
      <c r="H693" s="303">
        <f>'приложение 8.3.'!I839</f>
        <v>0</v>
      </c>
      <c r="I693" s="303">
        <f>'приложение 8.3.'!J839</f>
        <v>0</v>
      </c>
      <c r="J693" s="303">
        <f>'приложение 8.3.'!K839</f>
        <v>0</v>
      </c>
      <c r="K693" s="303">
        <f>'приложение 8.3.'!L839</f>
        <v>0</v>
      </c>
    </row>
    <row r="694" spans="1:12" ht="38.25" customHeight="1">
      <c r="A694" s="204"/>
      <c r="B694" s="201" t="s">
        <v>213</v>
      </c>
      <c r="C694" s="221" t="s">
        <v>20</v>
      </c>
      <c r="D694" s="221" t="s">
        <v>20</v>
      </c>
      <c r="E694" s="221" t="s">
        <v>214</v>
      </c>
      <c r="F694" s="198"/>
      <c r="G694" s="302">
        <f>H694+I694+J694+K694</f>
        <v>41</v>
      </c>
      <c r="H694" s="303">
        <f>H695+H698</f>
        <v>41</v>
      </c>
      <c r="I694" s="303">
        <f>I695+I698</f>
        <v>0</v>
      </c>
      <c r="J694" s="303">
        <f>J695+J698</f>
        <v>0</v>
      </c>
      <c r="K694" s="303">
        <f>K695+K698</f>
        <v>0</v>
      </c>
    </row>
    <row r="695" spans="1:12" ht="38.25" customHeight="1">
      <c r="A695" s="204"/>
      <c r="B695" s="201" t="s">
        <v>199</v>
      </c>
      <c r="C695" s="142" t="s">
        <v>20</v>
      </c>
      <c r="D695" s="142" t="s">
        <v>20</v>
      </c>
      <c r="E695" s="221" t="s">
        <v>217</v>
      </c>
      <c r="F695" s="142"/>
      <c r="G695" s="302">
        <f>H695+I695+J695+K695</f>
        <v>41</v>
      </c>
      <c r="H695" s="303">
        <f>H696</f>
        <v>41</v>
      </c>
      <c r="I695" s="303">
        <f t="shared" ref="I695:K696" si="166">I696</f>
        <v>0</v>
      </c>
      <c r="J695" s="303">
        <f t="shared" si="166"/>
        <v>0</v>
      </c>
      <c r="K695" s="303">
        <f t="shared" si="166"/>
        <v>0</v>
      </c>
    </row>
    <row r="696" spans="1:12" ht="51" customHeight="1">
      <c r="A696" s="203"/>
      <c r="B696" s="201" t="s">
        <v>88</v>
      </c>
      <c r="C696" s="142" t="s">
        <v>20</v>
      </c>
      <c r="D696" s="142" t="s">
        <v>20</v>
      </c>
      <c r="E696" s="221" t="s">
        <v>217</v>
      </c>
      <c r="F696" s="142" t="s">
        <v>49</v>
      </c>
      <c r="G696" s="302">
        <f>H696+I696+J696+K696</f>
        <v>41</v>
      </c>
      <c r="H696" s="303">
        <f>H697</f>
        <v>41</v>
      </c>
      <c r="I696" s="303">
        <f t="shared" si="166"/>
        <v>0</v>
      </c>
      <c r="J696" s="303">
        <f t="shared" si="166"/>
        <v>0</v>
      </c>
      <c r="K696" s="303">
        <f t="shared" si="166"/>
        <v>0</v>
      </c>
    </row>
    <row r="697" spans="1:12" ht="12.75" customHeight="1">
      <c r="A697" s="203"/>
      <c r="B697" s="201" t="s">
        <v>51</v>
      </c>
      <c r="C697" s="142" t="s">
        <v>20</v>
      </c>
      <c r="D697" s="142" t="s">
        <v>20</v>
      </c>
      <c r="E697" s="221" t="s">
        <v>217</v>
      </c>
      <c r="F697" s="142" t="s">
        <v>50</v>
      </c>
      <c r="G697" s="302">
        <f>H697+I697+J697+K697</f>
        <v>41</v>
      </c>
      <c r="H697" s="303">
        <f>'приложение 8.3.'!I843</f>
        <v>41</v>
      </c>
      <c r="I697" s="303">
        <f>'приложение 8.3.'!J843</f>
        <v>0</v>
      </c>
      <c r="J697" s="303">
        <f>'приложение 8.3.'!K843</f>
        <v>0</v>
      </c>
      <c r="K697" s="303">
        <f>'приложение 8.3.'!L843</f>
        <v>0</v>
      </c>
    </row>
    <row r="698" spans="1:12" ht="25.5" hidden="1" customHeight="1">
      <c r="A698" s="203"/>
      <c r="B698" s="97" t="s">
        <v>215</v>
      </c>
      <c r="C698" s="142" t="s">
        <v>20</v>
      </c>
      <c r="D698" s="142" t="s">
        <v>20</v>
      </c>
      <c r="E698" s="221" t="s">
        <v>216</v>
      </c>
      <c r="F698" s="142"/>
      <c r="G698" s="302">
        <f>H698+I698+J698+K698</f>
        <v>0</v>
      </c>
      <c r="H698" s="303">
        <f>H699+H701</f>
        <v>0</v>
      </c>
      <c r="I698" s="303">
        <f>I699+I701</f>
        <v>0</v>
      </c>
      <c r="J698" s="303">
        <f>J699+J701</f>
        <v>0</v>
      </c>
      <c r="K698" s="303">
        <f>K699+K701</f>
        <v>0</v>
      </c>
    </row>
    <row r="699" spans="1:12" ht="38.25" hidden="1" customHeight="1">
      <c r="A699" s="203"/>
      <c r="B699" s="97" t="s">
        <v>86</v>
      </c>
      <c r="C699" s="142" t="s">
        <v>20</v>
      </c>
      <c r="D699" s="142" t="s">
        <v>20</v>
      </c>
      <c r="E699" s="221" t="s">
        <v>216</v>
      </c>
      <c r="F699" s="142" t="s">
        <v>57</v>
      </c>
      <c r="G699" s="302">
        <f>SUM(H699:K699)</f>
        <v>0</v>
      </c>
      <c r="H699" s="303">
        <f>H700</f>
        <v>0</v>
      </c>
      <c r="I699" s="303">
        <f>I700</f>
        <v>0</v>
      </c>
      <c r="J699" s="303">
        <f>J700</f>
        <v>0</v>
      </c>
      <c r="K699" s="303">
        <f>K700</f>
        <v>0</v>
      </c>
    </row>
    <row r="700" spans="1:12" ht="38.25" hidden="1" customHeight="1">
      <c r="A700" s="203"/>
      <c r="B700" s="97" t="s">
        <v>111</v>
      </c>
      <c r="C700" s="142" t="s">
        <v>20</v>
      </c>
      <c r="D700" s="142" t="s">
        <v>20</v>
      </c>
      <c r="E700" s="221" t="s">
        <v>216</v>
      </c>
      <c r="F700" s="142" t="s">
        <v>59</v>
      </c>
      <c r="G700" s="302">
        <f>SUM(H700:K700)</f>
        <v>0</v>
      </c>
      <c r="H700" s="303">
        <f>'приложение 8.3.'!I847</f>
        <v>0</v>
      </c>
      <c r="I700" s="303">
        <f>'приложение 8.3.'!J847</f>
        <v>0</v>
      </c>
      <c r="J700" s="303">
        <f>'приложение 8.3.'!K847</f>
        <v>0</v>
      </c>
      <c r="K700" s="303">
        <f>'приложение 8.3.'!L847</f>
        <v>0</v>
      </c>
    </row>
    <row r="701" spans="1:12" ht="51" hidden="1" customHeight="1">
      <c r="A701" s="203"/>
      <c r="B701" s="201" t="s">
        <v>245</v>
      </c>
      <c r="C701" s="142" t="s">
        <v>20</v>
      </c>
      <c r="D701" s="142" t="s">
        <v>20</v>
      </c>
      <c r="E701" s="221" t="s">
        <v>216</v>
      </c>
      <c r="F701" s="142" t="s">
        <v>49</v>
      </c>
      <c r="G701" s="302">
        <f>H701+I701+J701+K701</f>
        <v>0</v>
      </c>
      <c r="H701" s="303">
        <f>H702+H703</f>
        <v>0</v>
      </c>
      <c r="I701" s="303">
        <f>I702+I703</f>
        <v>0</v>
      </c>
      <c r="J701" s="303">
        <f>J702+J703</f>
        <v>0</v>
      </c>
      <c r="K701" s="303">
        <f>K702+K703</f>
        <v>0</v>
      </c>
    </row>
    <row r="702" spans="1:12" ht="12.75" hidden="1" customHeight="1">
      <c r="A702" s="203"/>
      <c r="B702" s="201" t="s">
        <v>51</v>
      </c>
      <c r="C702" s="142" t="s">
        <v>20</v>
      </c>
      <c r="D702" s="142" t="s">
        <v>20</v>
      </c>
      <c r="E702" s="221" t="s">
        <v>216</v>
      </c>
      <c r="F702" s="142" t="s">
        <v>50</v>
      </c>
      <c r="G702" s="302">
        <f>H702+I702+J702+K702</f>
        <v>0</v>
      </c>
      <c r="H702" s="303">
        <f>'приложение 8.3.'!I850</f>
        <v>0</v>
      </c>
      <c r="I702" s="303">
        <f>'приложение 8.3.'!J850</f>
        <v>0</v>
      </c>
      <c r="J702" s="303">
        <f>'приложение 8.3.'!K850</f>
        <v>0</v>
      </c>
      <c r="K702" s="303">
        <f>'приложение 8.3.'!L850</f>
        <v>0</v>
      </c>
    </row>
    <row r="703" spans="1:12" ht="12.75" hidden="1" customHeight="1">
      <c r="A703" s="200"/>
      <c r="B703" s="201" t="s">
        <v>66</v>
      </c>
      <c r="C703" s="142" t="s">
        <v>20</v>
      </c>
      <c r="D703" s="142" t="s">
        <v>20</v>
      </c>
      <c r="E703" s="221" t="s">
        <v>216</v>
      </c>
      <c r="F703" s="142" t="s">
        <v>64</v>
      </c>
      <c r="G703" s="302">
        <f>SUM(H703:K703)</f>
        <v>0</v>
      </c>
      <c r="H703" s="303">
        <f>'приложение 8.3.'!I852</f>
        <v>0</v>
      </c>
      <c r="I703" s="303">
        <f>'приложение 8.3.'!J852</f>
        <v>0</v>
      </c>
      <c r="J703" s="303">
        <f>'приложение 8.3.'!K852</f>
        <v>0</v>
      </c>
      <c r="K703" s="303">
        <f>'приложение 8.3.'!L852</f>
        <v>0</v>
      </c>
    </row>
    <row r="704" spans="1:12" ht="25.5" customHeight="1">
      <c r="A704" s="183"/>
      <c r="B704" s="182" t="s">
        <v>161</v>
      </c>
      <c r="C704" s="100" t="s">
        <v>20</v>
      </c>
      <c r="D704" s="100" t="s">
        <v>21</v>
      </c>
      <c r="E704" s="100"/>
      <c r="F704" s="100"/>
      <c r="G704" s="299">
        <f>H704+I704+J704+K704</f>
        <v>444.40000000000003</v>
      </c>
      <c r="H704" s="299">
        <f>H705</f>
        <v>444.40000000000003</v>
      </c>
      <c r="I704" s="299">
        <f>I705</f>
        <v>0</v>
      </c>
      <c r="J704" s="299">
        <f>J705</f>
        <v>0</v>
      </c>
      <c r="K704" s="299">
        <f>K705</f>
        <v>0</v>
      </c>
    </row>
    <row r="705" spans="1:11" ht="38.25" customHeight="1">
      <c r="A705" s="144"/>
      <c r="B705" s="97" t="s">
        <v>160</v>
      </c>
      <c r="C705" s="98" t="s">
        <v>20</v>
      </c>
      <c r="D705" s="98" t="s">
        <v>21</v>
      </c>
      <c r="E705" s="98" t="s">
        <v>299</v>
      </c>
      <c r="F705" s="100"/>
      <c r="G705" s="299">
        <f>H705+I705+J705+K705</f>
        <v>444.40000000000003</v>
      </c>
      <c r="H705" s="300">
        <f>H706+H723+H728</f>
        <v>444.40000000000003</v>
      </c>
      <c r="I705" s="300">
        <f>I706+I723+I728</f>
        <v>0</v>
      </c>
      <c r="J705" s="300">
        <f>J706+J723+J728</f>
        <v>0</v>
      </c>
      <c r="K705" s="300">
        <f>K706+K723+K728</f>
        <v>0</v>
      </c>
    </row>
    <row r="706" spans="1:11" ht="25.5" customHeight="1">
      <c r="A706" s="144"/>
      <c r="B706" s="97" t="s">
        <v>300</v>
      </c>
      <c r="C706" s="98" t="s">
        <v>20</v>
      </c>
      <c r="D706" s="98" t="s">
        <v>21</v>
      </c>
      <c r="E706" s="98" t="s">
        <v>301</v>
      </c>
      <c r="F706" s="100"/>
      <c r="G706" s="299">
        <f>H706+I706+J706+K706</f>
        <v>174.8</v>
      </c>
      <c r="H706" s="300">
        <f>H707</f>
        <v>174.8</v>
      </c>
      <c r="I706" s="300">
        <f>I707</f>
        <v>0</v>
      </c>
      <c r="J706" s="300">
        <f>J707</f>
        <v>0</v>
      </c>
      <c r="K706" s="300">
        <f>K707</f>
        <v>0</v>
      </c>
    </row>
    <row r="707" spans="1:11" ht="38.25" customHeight="1">
      <c r="A707" s="144"/>
      <c r="B707" s="97" t="s">
        <v>322</v>
      </c>
      <c r="C707" s="98" t="s">
        <v>20</v>
      </c>
      <c r="D707" s="98" t="s">
        <v>21</v>
      </c>
      <c r="E707" s="98" t="s">
        <v>323</v>
      </c>
      <c r="F707" s="100"/>
      <c r="G707" s="299">
        <f>SUM(H707:K707)</f>
        <v>174.8</v>
      </c>
      <c r="H707" s="300">
        <f>H708+H711+H718</f>
        <v>174.8</v>
      </c>
      <c r="I707" s="300">
        <f>I708+I711+I718</f>
        <v>0</v>
      </c>
      <c r="J707" s="300">
        <f>J708+J711+J718</f>
        <v>0</v>
      </c>
      <c r="K707" s="300">
        <f>K708+K711+K718</f>
        <v>0</v>
      </c>
    </row>
    <row r="708" spans="1:11" ht="38.25" customHeight="1">
      <c r="A708" s="144"/>
      <c r="B708" s="97" t="s">
        <v>199</v>
      </c>
      <c r="C708" s="98" t="s">
        <v>20</v>
      </c>
      <c r="D708" s="98" t="s">
        <v>21</v>
      </c>
      <c r="E708" s="98" t="s">
        <v>324</v>
      </c>
      <c r="F708" s="98"/>
      <c r="G708" s="299">
        <f>SUM(H708:K708)</f>
        <v>174.8</v>
      </c>
      <c r="H708" s="300">
        <f t="shared" ref="H708:K709" si="167">H709</f>
        <v>174.8</v>
      </c>
      <c r="I708" s="300">
        <f t="shared" si="167"/>
        <v>0</v>
      </c>
      <c r="J708" s="300">
        <f t="shared" si="167"/>
        <v>0</v>
      </c>
      <c r="K708" s="300">
        <f t="shared" si="167"/>
        <v>0</v>
      </c>
    </row>
    <row r="709" spans="1:11" ht="51" customHeight="1">
      <c r="A709" s="144"/>
      <c r="B709" s="97" t="s">
        <v>88</v>
      </c>
      <c r="C709" s="98" t="s">
        <v>20</v>
      </c>
      <c r="D709" s="98" t="s">
        <v>21</v>
      </c>
      <c r="E709" s="98" t="s">
        <v>324</v>
      </c>
      <c r="F709" s="98" t="s">
        <v>49</v>
      </c>
      <c r="G709" s="299">
        <f t="shared" ref="G709:G717" si="168">H709+I709+J709+K709</f>
        <v>174.8</v>
      </c>
      <c r="H709" s="300">
        <f t="shared" si="167"/>
        <v>174.8</v>
      </c>
      <c r="I709" s="300">
        <f t="shared" si="167"/>
        <v>0</v>
      </c>
      <c r="J709" s="300">
        <f t="shared" si="167"/>
        <v>0</v>
      </c>
      <c r="K709" s="300">
        <f t="shared" si="167"/>
        <v>0</v>
      </c>
    </row>
    <row r="710" spans="1:11" ht="12.75" customHeight="1">
      <c r="A710" s="144"/>
      <c r="B710" s="97" t="s">
        <v>66</v>
      </c>
      <c r="C710" s="98" t="s">
        <v>20</v>
      </c>
      <c r="D710" s="98" t="s">
        <v>21</v>
      </c>
      <c r="E710" s="98" t="s">
        <v>324</v>
      </c>
      <c r="F710" s="98" t="s">
        <v>64</v>
      </c>
      <c r="G710" s="299">
        <f t="shared" si="168"/>
        <v>174.8</v>
      </c>
      <c r="H710" s="300">
        <f>'приложение 8.3.'!I1290</f>
        <v>174.8</v>
      </c>
      <c r="I710" s="300">
        <f>'приложение 8.3.'!J1290</f>
        <v>0</v>
      </c>
      <c r="J710" s="300">
        <f>'приложение 8.3.'!K1290</f>
        <v>0</v>
      </c>
      <c r="K710" s="300">
        <f>'приложение 8.3.'!L1290</f>
        <v>0</v>
      </c>
    </row>
    <row r="711" spans="1:11" ht="25.5" hidden="1" customHeight="1">
      <c r="A711" s="144"/>
      <c r="B711" s="97" t="s">
        <v>124</v>
      </c>
      <c r="C711" s="98" t="s">
        <v>20</v>
      </c>
      <c r="D711" s="98" t="s">
        <v>21</v>
      </c>
      <c r="E711" s="98" t="s">
        <v>327</v>
      </c>
      <c r="F711" s="98"/>
      <c r="G711" s="299">
        <f t="shared" si="168"/>
        <v>0</v>
      </c>
      <c r="H711" s="300">
        <f>H712+H714+H716</f>
        <v>0</v>
      </c>
      <c r="I711" s="300">
        <f t="shared" ref="I711:K712" si="169">I712</f>
        <v>0</v>
      </c>
      <c r="J711" s="300">
        <f t="shared" si="169"/>
        <v>0</v>
      </c>
      <c r="K711" s="300">
        <f t="shared" si="169"/>
        <v>0</v>
      </c>
    </row>
    <row r="712" spans="1:11" ht="89.25" hidden="1" customHeight="1">
      <c r="A712" s="144"/>
      <c r="B712" s="97" t="s">
        <v>55</v>
      </c>
      <c r="C712" s="98" t="s">
        <v>20</v>
      </c>
      <c r="D712" s="98" t="s">
        <v>21</v>
      </c>
      <c r="E712" s="98" t="s">
        <v>327</v>
      </c>
      <c r="F712" s="98" t="s">
        <v>56</v>
      </c>
      <c r="G712" s="299">
        <f t="shared" si="168"/>
        <v>0</v>
      </c>
      <c r="H712" s="300">
        <f>H713</f>
        <v>0</v>
      </c>
      <c r="I712" s="300">
        <f t="shared" si="169"/>
        <v>0</v>
      </c>
      <c r="J712" s="300">
        <f t="shared" si="169"/>
        <v>0</v>
      </c>
      <c r="K712" s="300">
        <f t="shared" si="169"/>
        <v>0</v>
      </c>
    </row>
    <row r="713" spans="1:11" ht="38.25" hidden="1" customHeight="1">
      <c r="A713" s="144"/>
      <c r="B713" s="97" t="s">
        <v>104</v>
      </c>
      <c r="C713" s="98" t="s">
        <v>20</v>
      </c>
      <c r="D713" s="98" t="s">
        <v>21</v>
      </c>
      <c r="E713" s="98" t="s">
        <v>327</v>
      </c>
      <c r="F713" s="98" t="s">
        <v>105</v>
      </c>
      <c r="G713" s="299">
        <f t="shared" si="168"/>
        <v>0</v>
      </c>
      <c r="H713" s="300">
        <f>'приложение 8.3.'!I1294</f>
        <v>0</v>
      </c>
      <c r="I713" s="300">
        <f>'приложение 8.3.'!J1294</f>
        <v>0</v>
      </c>
      <c r="J713" s="300">
        <f>'приложение 8.3.'!K1294</f>
        <v>0</v>
      </c>
      <c r="K713" s="300">
        <f>'приложение 8.3.'!L1294</f>
        <v>0</v>
      </c>
    </row>
    <row r="714" spans="1:11" ht="38.25" hidden="1" customHeight="1">
      <c r="A714" s="144"/>
      <c r="B714" s="97" t="s">
        <v>86</v>
      </c>
      <c r="C714" s="98" t="s">
        <v>20</v>
      </c>
      <c r="D714" s="98" t="s">
        <v>21</v>
      </c>
      <c r="E714" s="98" t="s">
        <v>327</v>
      </c>
      <c r="F714" s="98" t="s">
        <v>57</v>
      </c>
      <c r="G714" s="299">
        <f t="shared" si="168"/>
        <v>0</v>
      </c>
      <c r="H714" s="300">
        <f>H715</f>
        <v>0</v>
      </c>
      <c r="I714" s="300">
        <f>I715</f>
        <v>0</v>
      </c>
      <c r="J714" s="300">
        <f>J715</f>
        <v>0</v>
      </c>
      <c r="K714" s="300">
        <f>K715</f>
        <v>0</v>
      </c>
    </row>
    <row r="715" spans="1:11" ht="38.25" hidden="1" customHeight="1">
      <c r="A715" s="144"/>
      <c r="B715" s="97" t="s">
        <v>58</v>
      </c>
      <c r="C715" s="98" t="s">
        <v>20</v>
      </c>
      <c r="D715" s="98" t="s">
        <v>21</v>
      </c>
      <c r="E715" s="98" t="s">
        <v>327</v>
      </c>
      <c r="F715" s="98" t="s">
        <v>59</v>
      </c>
      <c r="G715" s="299">
        <f t="shared" si="168"/>
        <v>0</v>
      </c>
      <c r="H715" s="300">
        <f>'приложение 8.3.'!I1299</f>
        <v>0</v>
      </c>
      <c r="I715" s="300">
        <f>'приложение 8.3.'!J1299</f>
        <v>0</v>
      </c>
      <c r="J715" s="300">
        <f>'приложение 8.3.'!K1299</f>
        <v>0</v>
      </c>
      <c r="K715" s="300">
        <f>'приложение 8.3.'!L1299</f>
        <v>0</v>
      </c>
    </row>
    <row r="716" spans="1:11" ht="12.75" hidden="1" customHeight="1">
      <c r="A716" s="144"/>
      <c r="B716" s="101" t="s">
        <v>71</v>
      </c>
      <c r="C716" s="98" t="s">
        <v>20</v>
      </c>
      <c r="D716" s="98" t="s">
        <v>21</v>
      </c>
      <c r="E716" s="98" t="s">
        <v>327</v>
      </c>
      <c r="F716" s="98" t="s">
        <v>72</v>
      </c>
      <c r="G716" s="299">
        <f t="shared" si="168"/>
        <v>0</v>
      </c>
      <c r="H716" s="300">
        <f>H717</f>
        <v>0</v>
      </c>
      <c r="I716" s="300">
        <f>I717</f>
        <v>0</v>
      </c>
      <c r="J716" s="300">
        <f>J717</f>
        <v>0</v>
      </c>
      <c r="K716" s="300">
        <f>K717</f>
        <v>0</v>
      </c>
    </row>
    <row r="717" spans="1:11" ht="25.5" hidden="1" customHeight="1">
      <c r="A717" s="144"/>
      <c r="B717" s="101" t="s">
        <v>73</v>
      </c>
      <c r="C717" s="98" t="s">
        <v>20</v>
      </c>
      <c r="D717" s="98" t="s">
        <v>21</v>
      </c>
      <c r="E717" s="98" t="s">
        <v>327</v>
      </c>
      <c r="F717" s="98" t="s">
        <v>74</v>
      </c>
      <c r="G717" s="299">
        <f t="shared" si="168"/>
        <v>0</v>
      </c>
      <c r="H717" s="300">
        <f>'приложение 8.3.'!I1303</f>
        <v>0</v>
      </c>
      <c r="I717" s="300">
        <f>'приложение 8.3.'!J1303</f>
        <v>0</v>
      </c>
      <c r="J717" s="300">
        <f>'приложение 8.3.'!K1303</f>
        <v>0</v>
      </c>
      <c r="K717" s="300">
        <f>'приложение 8.3.'!L1303</f>
        <v>0</v>
      </c>
    </row>
    <row r="718" spans="1:11" ht="153" hidden="1" customHeight="1">
      <c r="A718" s="141"/>
      <c r="B718" s="86" t="s">
        <v>572</v>
      </c>
      <c r="C718" s="142" t="s">
        <v>20</v>
      </c>
      <c r="D718" s="98" t="s">
        <v>21</v>
      </c>
      <c r="E718" s="106" t="s">
        <v>571</v>
      </c>
      <c r="F718" s="100"/>
      <c r="G718" s="299">
        <f>H718+I718+J718+K718</f>
        <v>0</v>
      </c>
      <c r="H718" s="300">
        <v>0</v>
      </c>
      <c r="I718" s="300">
        <f>I719+I721</f>
        <v>0</v>
      </c>
      <c r="J718" s="300">
        <v>0</v>
      </c>
      <c r="K718" s="300">
        <v>0</v>
      </c>
    </row>
    <row r="719" spans="1:11" ht="89.25" hidden="1" customHeight="1">
      <c r="A719" s="144"/>
      <c r="B719" s="97" t="s">
        <v>55</v>
      </c>
      <c r="C719" s="142" t="s">
        <v>20</v>
      </c>
      <c r="D719" s="98" t="s">
        <v>21</v>
      </c>
      <c r="E719" s="106" t="s">
        <v>571</v>
      </c>
      <c r="F719" s="98" t="s">
        <v>56</v>
      </c>
      <c r="G719" s="299">
        <f>SUM(H719:K719)</f>
        <v>0</v>
      </c>
      <c r="H719" s="300">
        <f>H720</f>
        <v>0</v>
      </c>
      <c r="I719" s="300">
        <f>I720</f>
        <v>0</v>
      </c>
      <c r="J719" s="300">
        <f>J720</f>
        <v>0</v>
      </c>
      <c r="K719" s="300">
        <f>K720</f>
        <v>0</v>
      </c>
    </row>
    <row r="720" spans="1:11" ht="38.25" hidden="1" customHeight="1">
      <c r="A720" s="144"/>
      <c r="B720" s="97" t="s">
        <v>104</v>
      </c>
      <c r="C720" s="142" t="s">
        <v>20</v>
      </c>
      <c r="D720" s="98" t="s">
        <v>21</v>
      </c>
      <c r="E720" s="106" t="s">
        <v>571</v>
      </c>
      <c r="F720" s="98" t="s">
        <v>105</v>
      </c>
      <c r="G720" s="299">
        <f>SUM(H720:K720)</f>
        <v>0</v>
      </c>
      <c r="H720" s="300">
        <f>'приложение 8.3.'!I1308</f>
        <v>0</v>
      </c>
      <c r="I720" s="300">
        <f>'приложение 8.3.'!J1308</f>
        <v>0</v>
      </c>
      <c r="J720" s="300">
        <f>'приложение 8.3.'!K1308</f>
        <v>0</v>
      </c>
      <c r="K720" s="300">
        <f>'приложение 8.3.'!L1308</f>
        <v>0</v>
      </c>
    </row>
    <row r="721" spans="1:12" ht="38.25" hidden="1" customHeight="1">
      <c r="A721" s="144"/>
      <c r="B721" s="97" t="s">
        <v>86</v>
      </c>
      <c r="C721" s="98" t="s">
        <v>20</v>
      </c>
      <c r="D721" s="98" t="s">
        <v>21</v>
      </c>
      <c r="E721" s="106" t="s">
        <v>571</v>
      </c>
      <c r="F721" s="98" t="s">
        <v>57</v>
      </c>
      <c r="G721" s="299">
        <f>H721+I721+J721+K721</f>
        <v>0</v>
      </c>
      <c r="H721" s="300">
        <f>H722</f>
        <v>0</v>
      </c>
      <c r="I721" s="300">
        <f>I722</f>
        <v>0</v>
      </c>
      <c r="J721" s="300">
        <f>J722</f>
        <v>0</v>
      </c>
      <c r="K721" s="300">
        <f>K722</f>
        <v>0</v>
      </c>
    </row>
    <row r="722" spans="1:12" ht="38.25" hidden="1" customHeight="1">
      <c r="A722" s="144"/>
      <c r="B722" s="97" t="s">
        <v>58</v>
      </c>
      <c r="C722" s="98" t="s">
        <v>20</v>
      </c>
      <c r="D722" s="98" t="s">
        <v>21</v>
      </c>
      <c r="E722" s="106" t="s">
        <v>571</v>
      </c>
      <c r="F722" s="98" t="s">
        <v>59</v>
      </c>
      <c r="G722" s="299">
        <f>H722+I722+J722+K722</f>
        <v>0</v>
      </c>
      <c r="H722" s="300">
        <f>'приложение 8.3.'!I1312</f>
        <v>0</v>
      </c>
      <c r="I722" s="300">
        <f>'приложение 8.3.'!J1312</f>
        <v>0</v>
      </c>
      <c r="J722" s="300">
        <f>'приложение 8.3.'!K1312</f>
        <v>0</v>
      </c>
      <c r="K722" s="300">
        <f>'приложение 8.3.'!L1312</f>
        <v>0</v>
      </c>
    </row>
    <row r="723" spans="1:12" ht="25.5" customHeight="1">
      <c r="A723" s="144"/>
      <c r="B723" s="97" t="s">
        <v>325</v>
      </c>
      <c r="C723" s="98" t="s">
        <v>20</v>
      </c>
      <c r="D723" s="98" t="s">
        <v>21</v>
      </c>
      <c r="E723" s="98" t="s">
        <v>326</v>
      </c>
      <c r="F723" s="98"/>
      <c r="G723" s="299">
        <f>SUM(H723:K723)</f>
        <v>269.60000000000002</v>
      </c>
      <c r="H723" s="300">
        <f>H724</f>
        <v>269.60000000000002</v>
      </c>
      <c r="I723" s="300">
        <f t="shared" ref="I723:K725" si="170">I724</f>
        <v>0</v>
      </c>
      <c r="J723" s="300">
        <f t="shared" si="170"/>
        <v>0</v>
      </c>
      <c r="K723" s="300">
        <f t="shared" si="170"/>
        <v>0</v>
      </c>
    </row>
    <row r="724" spans="1:12" ht="25.5" customHeight="1">
      <c r="A724" s="144"/>
      <c r="B724" s="97" t="s">
        <v>215</v>
      </c>
      <c r="C724" s="98" t="s">
        <v>20</v>
      </c>
      <c r="D724" s="98" t="s">
        <v>21</v>
      </c>
      <c r="E724" s="98" t="s">
        <v>539</v>
      </c>
      <c r="F724" s="98"/>
      <c r="G724" s="299">
        <f>SUM(H724:K724)</f>
        <v>269.60000000000002</v>
      </c>
      <c r="H724" s="300">
        <f>H725</f>
        <v>269.60000000000002</v>
      </c>
      <c r="I724" s="300">
        <f t="shared" si="170"/>
        <v>0</v>
      </c>
      <c r="J724" s="300">
        <f t="shared" si="170"/>
        <v>0</v>
      </c>
      <c r="K724" s="300">
        <f t="shared" si="170"/>
        <v>0</v>
      </c>
    </row>
    <row r="725" spans="1:12" ht="51" customHeight="1">
      <c r="A725" s="144"/>
      <c r="B725" s="97" t="s">
        <v>88</v>
      </c>
      <c r="C725" s="98" t="s">
        <v>20</v>
      </c>
      <c r="D725" s="98" t="s">
        <v>21</v>
      </c>
      <c r="E725" s="98" t="s">
        <v>539</v>
      </c>
      <c r="F725" s="98" t="s">
        <v>49</v>
      </c>
      <c r="G725" s="299">
        <f t="shared" ref="G725:G731" si="171">SUM(H725:K725)</f>
        <v>269.60000000000002</v>
      </c>
      <c r="H725" s="300">
        <f>H726+H727</f>
        <v>269.60000000000002</v>
      </c>
      <c r="I725" s="300">
        <f t="shared" si="170"/>
        <v>0</v>
      </c>
      <c r="J725" s="300">
        <f t="shared" si="170"/>
        <v>0</v>
      </c>
      <c r="K725" s="300">
        <f t="shared" si="170"/>
        <v>0</v>
      </c>
    </row>
    <row r="726" spans="1:12" ht="12.75" hidden="1" customHeight="1">
      <c r="A726" s="144"/>
      <c r="B726" s="97" t="s">
        <v>51</v>
      </c>
      <c r="C726" s="98" t="s">
        <v>20</v>
      </c>
      <c r="D726" s="98" t="s">
        <v>21</v>
      </c>
      <c r="E726" s="98" t="s">
        <v>539</v>
      </c>
      <c r="F726" s="98" t="s">
        <v>50</v>
      </c>
      <c r="G726" s="299">
        <f t="shared" si="171"/>
        <v>0</v>
      </c>
      <c r="H726" s="300">
        <f>'приложение 8.3.'!I1317</f>
        <v>0</v>
      </c>
      <c r="I726" s="300">
        <f>'приложение 8.3.'!J1317</f>
        <v>0</v>
      </c>
      <c r="J726" s="300">
        <f>'приложение 8.3.'!K1317</f>
        <v>0</v>
      </c>
      <c r="K726" s="300">
        <f>'приложение 8.3.'!L1317</f>
        <v>0</v>
      </c>
    </row>
    <row r="727" spans="1:12" ht="12.75" customHeight="1">
      <c r="A727" s="137"/>
      <c r="B727" s="206" t="s">
        <v>66</v>
      </c>
      <c r="C727" s="106" t="s">
        <v>20</v>
      </c>
      <c r="D727" s="106" t="s">
        <v>21</v>
      </c>
      <c r="E727" s="106" t="s">
        <v>539</v>
      </c>
      <c r="F727" s="106" t="s">
        <v>64</v>
      </c>
      <c r="G727" s="156">
        <f>H727+I727+J727+K727</f>
        <v>269.60000000000002</v>
      </c>
      <c r="H727" s="157">
        <f>'приложение 8.3.'!I1319</f>
        <v>269.60000000000002</v>
      </c>
      <c r="I727" s="157">
        <f>J728</f>
        <v>0</v>
      </c>
      <c r="J727" s="157">
        <v>0</v>
      </c>
      <c r="K727" s="157">
        <f>L728</f>
        <v>0</v>
      </c>
    </row>
    <row r="728" spans="1:12" ht="38.25" hidden="1" customHeight="1">
      <c r="A728" s="141"/>
      <c r="B728" s="97" t="s">
        <v>314</v>
      </c>
      <c r="C728" s="98" t="s">
        <v>20</v>
      </c>
      <c r="D728" s="98" t="s">
        <v>21</v>
      </c>
      <c r="E728" s="106" t="s">
        <v>315</v>
      </c>
      <c r="F728" s="98"/>
      <c r="G728" s="299">
        <f t="shared" si="171"/>
        <v>0</v>
      </c>
      <c r="H728" s="300">
        <f>H729+H735+H732</f>
        <v>0</v>
      </c>
      <c r="I728" s="300">
        <f>I729+I735+I732</f>
        <v>0</v>
      </c>
      <c r="J728" s="300">
        <f>J729+J735+J732</f>
        <v>0</v>
      </c>
      <c r="K728" s="300">
        <f>K729+K735+K732</f>
        <v>0</v>
      </c>
    </row>
    <row r="729" spans="1:12" s="140" customFormat="1" ht="25.5" hidden="1">
      <c r="A729" s="141"/>
      <c r="B729" s="97" t="s">
        <v>215</v>
      </c>
      <c r="C729" s="98" t="s">
        <v>20</v>
      </c>
      <c r="D729" s="98" t="s">
        <v>21</v>
      </c>
      <c r="E729" s="98" t="s">
        <v>542</v>
      </c>
      <c r="F729" s="98"/>
      <c r="G729" s="299">
        <f t="shared" si="171"/>
        <v>0</v>
      </c>
      <c r="H729" s="300">
        <f>H730</f>
        <v>0</v>
      </c>
      <c r="I729" s="300">
        <f t="shared" ref="I729:K730" si="172">I730</f>
        <v>0</v>
      </c>
      <c r="J729" s="300">
        <f t="shared" si="172"/>
        <v>0</v>
      </c>
      <c r="K729" s="300">
        <f t="shared" si="172"/>
        <v>0</v>
      </c>
      <c r="L729" s="143"/>
    </row>
    <row r="730" spans="1:12" s="140" customFormat="1" ht="49.5" hidden="1" customHeight="1">
      <c r="A730" s="144"/>
      <c r="B730" s="97" t="s">
        <v>88</v>
      </c>
      <c r="C730" s="98" t="s">
        <v>20</v>
      </c>
      <c r="D730" s="98" t="s">
        <v>21</v>
      </c>
      <c r="E730" s="98" t="s">
        <v>542</v>
      </c>
      <c r="F730" s="98" t="s">
        <v>49</v>
      </c>
      <c r="G730" s="299">
        <f t="shared" si="171"/>
        <v>0</v>
      </c>
      <c r="H730" s="300">
        <f>H731</f>
        <v>0</v>
      </c>
      <c r="I730" s="300">
        <f t="shared" si="172"/>
        <v>0</v>
      </c>
      <c r="J730" s="300">
        <f t="shared" si="172"/>
        <v>0</v>
      </c>
      <c r="K730" s="300">
        <f t="shared" si="172"/>
        <v>0</v>
      </c>
      <c r="L730" s="143"/>
    </row>
    <row r="731" spans="1:12" s="140" customFormat="1" hidden="1">
      <c r="A731" s="144"/>
      <c r="B731" s="97" t="s">
        <v>66</v>
      </c>
      <c r="C731" s="98" t="s">
        <v>20</v>
      </c>
      <c r="D731" s="98" t="s">
        <v>21</v>
      </c>
      <c r="E731" s="98" t="s">
        <v>542</v>
      </c>
      <c r="F731" s="98" t="s">
        <v>64</v>
      </c>
      <c r="G731" s="299">
        <f t="shared" si="171"/>
        <v>0</v>
      </c>
      <c r="H731" s="300">
        <f>'приложение 8.3.'!H1324</f>
        <v>0</v>
      </c>
      <c r="I731" s="300">
        <f>'приложение 8.3.'!I1324</f>
        <v>0</v>
      </c>
      <c r="J731" s="300">
        <f>'приложение 8.3.'!J1324</f>
        <v>0</v>
      </c>
      <c r="K731" s="300">
        <f>'приложение 8.3.'!K1324</f>
        <v>0</v>
      </c>
      <c r="L731" s="143"/>
    </row>
    <row r="732" spans="1:12" ht="38.25" hidden="1">
      <c r="A732" s="291"/>
      <c r="B732" s="146" t="s">
        <v>631</v>
      </c>
      <c r="C732" s="2" t="s">
        <v>20</v>
      </c>
      <c r="D732" s="2" t="s">
        <v>21</v>
      </c>
      <c r="E732" s="2" t="s">
        <v>632</v>
      </c>
      <c r="F732" s="2"/>
      <c r="G732" s="155">
        <f>SUM(H732:K732)</f>
        <v>0</v>
      </c>
      <c r="H732" s="157">
        <f t="shared" ref="H732:K733" si="173">H733</f>
        <v>0</v>
      </c>
      <c r="I732" s="157">
        <f t="shared" si="173"/>
        <v>0</v>
      </c>
      <c r="J732" s="157">
        <f t="shared" si="173"/>
        <v>0</v>
      </c>
      <c r="K732" s="157">
        <f t="shared" si="173"/>
        <v>0</v>
      </c>
      <c r="L732" s="140"/>
    </row>
    <row r="733" spans="1:12" ht="38.25" hidden="1">
      <c r="A733" s="291"/>
      <c r="B733" s="1" t="s">
        <v>86</v>
      </c>
      <c r="C733" s="106" t="s">
        <v>20</v>
      </c>
      <c r="D733" s="106" t="s">
        <v>21</v>
      </c>
      <c r="E733" s="2" t="s">
        <v>632</v>
      </c>
      <c r="F733" s="106" t="s">
        <v>57</v>
      </c>
      <c r="G733" s="156">
        <f>H733+I733+J733+K733</f>
        <v>0</v>
      </c>
      <c r="H733" s="157">
        <f t="shared" si="173"/>
        <v>0</v>
      </c>
      <c r="I733" s="157">
        <f t="shared" si="173"/>
        <v>0</v>
      </c>
      <c r="J733" s="157">
        <f t="shared" si="173"/>
        <v>0</v>
      </c>
      <c r="K733" s="157">
        <f t="shared" si="173"/>
        <v>0</v>
      </c>
      <c r="L733" s="140"/>
    </row>
    <row r="734" spans="1:12" ht="38.25" hidden="1">
      <c r="A734" s="291"/>
      <c r="B734" s="105" t="s">
        <v>58</v>
      </c>
      <c r="C734" s="106" t="s">
        <v>20</v>
      </c>
      <c r="D734" s="106" t="s">
        <v>21</v>
      </c>
      <c r="E734" s="2" t="s">
        <v>632</v>
      </c>
      <c r="F734" s="106" t="s">
        <v>59</v>
      </c>
      <c r="G734" s="156">
        <f>H734+I734+J734+K734</f>
        <v>0</v>
      </c>
      <c r="H734" s="157">
        <f>I735</f>
        <v>0</v>
      </c>
      <c r="I734" s="157">
        <v>0</v>
      </c>
      <c r="J734" s="157">
        <f>K735</f>
        <v>0</v>
      </c>
      <c r="K734" s="157">
        <f>'приложение 8.3.'!L1328</f>
        <v>0</v>
      </c>
      <c r="L734" s="140"/>
    </row>
    <row r="735" spans="1:12" ht="63.75" hidden="1">
      <c r="A735" s="134"/>
      <c r="B735" s="206" t="s">
        <v>586</v>
      </c>
      <c r="C735" s="106" t="s">
        <v>20</v>
      </c>
      <c r="D735" s="106" t="s">
        <v>21</v>
      </c>
      <c r="E735" s="106" t="s">
        <v>591</v>
      </c>
      <c r="F735" s="106"/>
      <c r="G735" s="156">
        <f>SUM(H735:K735)</f>
        <v>0</v>
      </c>
      <c r="H735" s="157">
        <f>H736</f>
        <v>0</v>
      </c>
      <c r="I735" s="157">
        <f t="shared" ref="I735:K736" si="174">I736</f>
        <v>0</v>
      </c>
      <c r="J735" s="157">
        <f t="shared" si="174"/>
        <v>0</v>
      </c>
      <c r="K735" s="157">
        <f t="shared" si="174"/>
        <v>0</v>
      </c>
      <c r="L735" s="140"/>
    </row>
    <row r="736" spans="1:12" ht="51" hidden="1">
      <c r="A736" s="137"/>
      <c r="B736" s="216" t="s">
        <v>88</v>
      </c>
      <c r="C736" s="106" t="s">
        <v>20</v>
      </c>
      <c r="D736" s="106" t="s">
        <v>21</v>
      </c>
      <c r="E736" s="106" t="s">
        <v>591</v>
      </c>
      <c r="F736" s="106" t="s">
        <v>49</v>
      </c>
      <c r="G736" s="156">
        <f>H736+I736+J736+K736</f>
        <v>0</v>
      </c>
      <c r="H736" s="157">
        <f>H737</f>
        <v>0</v>
      </c>
      <c r="I736" s="157">
        <f t="shared" si="174"/>
        <v>0</v>
      </c>
      <c r="J736" s="157">
        <f t="shared" si="174"/>
        <v>0</v>
      </c>
      <c r="K736" s="157">
        <f t="shared" si="174"/>
        <v>0</v>
      </c>
      <c r="L736" s="140"/>
    </row>
    <row r="737" spans="1:12" s="211" customFormat="1" hidden="1">
      <c r="A737" s="137"/>
      <c r="B737" s="97" t="s">
        <v>66</v>
      </c>
      <c r="C737" s="106" t="s">
        <v>20</v>
      </c>
      <c r="D737" s="106" t="s">
        <v>21</v>
      </c>
      <c r="E737" s="106" t="s">
        <v>591</v>
      </c>
      <c r="F737" s="106" t="s">
        <v>64</v>
      </c>
      <c r="G737" s="156">
        <f>H737+I737+J737+K737</f>
        <v>0</v>
      </c>
      <c r="H737" s="157">
        <f>'приложение 8.3.'!I1332</f>
        <v>0</v>
      </c>
      <c r="I737" s="157">
        <f>'приложение 8.3.'!J1332</f>
        <v>0</v>
      </c>
      <c r="J737" s="157">
        <f>'приложение 8.3.'!K1332</f>
        <v>0</v>
      </c>
      <c r="K737" s="157">
        <f>'приложение 8.3.'!L1332</f>
        <v>0</v>
      </c>
      <c r="L737" s="140"/>
    </row>
    <row r="738" spans="1:12" s="211" customFormat="1">
      <c r="A738" s="196"/>
      <c r="B738" s="197" t="s">
        <v>46</v>
      </c>
      <c r="C738" s="198" t="s">
        <v>23</v>
      </c>
      <c r="D738" s="198" t="s">
        <v>15</v>
      </c>
      <c r="E738" s="198"/>
      <c r="F738" s="198"/>
      <c r="G738" s="302">
        <f t="shared" ref="G738:G747" si="175">H738+I738+J738+K738</f>
        <v>2661.7</v>
      </c>
      <c r="H738" s="302">
        <f>H739+H818</f>
        <v>2000</v>
      </c>
      <c r="I738" s="302">
        <f>I739+I818</f>
        <v>0</v>
      </c>
      <c r="J738" s="302">
        <f>J739+J818</f>
        <v>0</v>
      </c>
      <c r="K738" s="302">
        <f>K739+K818</f>
        <v>661.7</v>
      </c>
      <c r="L738" s="143"/>
    </row>
    <row r="739" spans="1:12" s="211" customFormat="1" ht="12.75" customHeight="1">
      <c r="A739" s="196"/>
      <c r="B739" s="207" t="s">
        <v>34</v>
      </c>
      <c r="C739" s="198" t="s">
        <v>23</v>
      </c>
      <c r="D739" s="198" t="s">
        <v>14</v>
      </c>
      <c r="E739" s="198"/>
      <c r="F739" s="198"/>
      <c r="G739" s="302">
        <f t="shared" si="175"/>
        <v>2661.7</v>
      </c>
      <c r="H739" s="302">
        <f>H740+H814</f>
        <v>2000</v>
      </c>
      <c r="I739" s="302">
        <f>I740+I814</f>
        <v>0</v>
      </c>
      <c r="J739" s="302">
        <f>J740+J814</f>
        <v>0</v>
      </c>
      <c r="K739" s="302">
        <f>K740+K814</f>
        <v>661.7</v>
      </c>
      <c r="L739" s="143"/>
    </row>
    <row r="740" spans="1:12" ht="38.25" customHeight="1">
      <c r="A740" s="205"/>
      <c r="B740" s="201" t="s">
        <v>95</v>
      </c>
      <c r="C740" s="142" t="s">
        <v>23</v>
      </c>
      <c r="D740" s="142" t="s">
        <v>14</v>
      </c>
      <c r="E740" s="142" t="s">
        <v>227</v>
      </c>
      <c r="F740" s="142"/>
      <c r="G740" s="302">
        <f t="shared" si="175"/>
        <v>2395.6999999999998</v>
      </c>
      <c r="H740" s="303">
        <f>H741+H767+H779</f>
        <v>2000</v>
      </c>
      <c r="I740" s="303">
        <f>I741+I767+I779</f>
        <v>0</v>
      </c>
      <c r="J740" s="303">
        <f>J741+J767+J779</f>
        <v>0</v>
      </c>
      <c r="K740" s="303">
        <f>K741+K767+K779</f>
        <v>395.7</v>
      </c>
    </row>
    <row r="741" spans="1:12" ht="25.5" hidden="1" customHeight="1">
      <c r="A741" s="205"/>
      <c r="B741" s="201" t="s">
        <v>408</v>
      </c>
      <c r="C741" s="142" t="s">
        <v>23</v>
      </c>
      <c r="D741" s="142" t="s">
        <v>14</v>
      </c>
      <c r="E741" s="142" t="s">
        <v>409</v>
      </c>
      <c r="F741" s="142"/>
      <c r="G741" s="302">
        <f t="shared" si="175"/>
        <v>0</v>
      </c>
      <c r="H741" s="303">
        <f>H742+H752+H756+H760</f>
        <v>0</v>
      </c>
      <c r="I741" s="303">
        <f>I742+I752+I756+I760</f>
        <v>0</v>
      </c>
      <c r="J741" s="303">
        <f>J742+J752+J756+J760</f>
        <v>0</v>
      </c>
      <c r="K741" s="303">
        <f>K742+K752+K756+K760</f>
        <v>0</v>
      </c>
    </row>
    <row r="742" spans="1:12" ht="38.25" hidden="1" customHeight="1">
      <c r="A742" s="205"/>
      <c r="B742" s="201" t="s">
        <v>410</v>
      </c>
      <c r="C742" s="142" t="s">
        <v>23</v>
      </c>
      <c r="D742" s="142" t="s">
        <v>14</v>
      </c>
      <c r="E742" s="142" t="s">
        <v>411</v>
      </c>
      <c r="F742" s="142"/>
      <c r="G742" s="302">
        <f t="shared" si="175"/>
        <v>0</v>
      </c>
      <c r="H742" s="303">
        <f>H743+H746+H749</f>
        <v>0</v>
      </c>
      <c r="I742" s="303">
        <f>I743+I746+I749</f>
        <v>0</v>
      </c>
      <c r="J742" s="303">
        <f>J743+J746+J749</f>
        <v>0</v>
      </c>
      <c r="K742" s="303">
        <f>K743+K746+K749</f>
        <v>0</v>
      </c>
    </row>
    <row r="743" spans="1:12" ht="127.5" hidden="1" customHeight="1">
      <c r="A743" s="227"/>
      <c r="B743" s="228" t="s">
        <v>456</v>
      </c>
      <c r="C743" s="135" t="s">
        <v>23</v>
      </c>
      <c r="D743" s="135" t="s">
        <v>14</v>
      </c>
      <c r="E743" s="135" t="s">
        <v>457</v>
      </c>
      <c r="F743" s="135"/>
      <c r="G743" s="304">
        <f>SUM(H743:K743)</f>
        <v>0</v>
      </c>
      <c r="H743" s="305">
        <f t="shared" ref="H743:K744" si="176">H744</f>
        <v>0</v>
      </c>
      <c r="I743" s="305">
        <f t="shared" si="176"/>
        <v>0</v>
      </c>
      <c r="J743" s="305">
        <f t="shared" si="176"/>
        <v>0</v>
      </c>
      <c r="K743" s="305">
        <f t="shared" si="176"/>
        <v>0</v>
      </c>
      <c r="L743" s="211"/>
    </row>
    <row r="744" spans="1:12" ht="51" hidden="1" customHeight="1">
      <c r="A744" s="209"/>
      <c r="B744" s="206" t="s">
        <v>245</v>
      </c>
      <c r="C744" s="135" t="s">
        <v>23</v>
      </c>
      <c r="D744" s="135" t="s">
        <v>14</v>
      </c>
      <c r="E744" s="135" t="s">
        <v>457</v>
      </c>
      <c r="F744" s="135" t="s">
        <v>49</v>
      </c>
      <c r="G744" s="304">
        <f>H744+I744+J744+K744</f>
        <v>0</v>
      </c>
      <c r="H744" s="305">
        <f t="shared" si="176"/>
        <v>0</v>
      </c>
      <c r="I744" s="305">
        <f t="shared" si="176"/>
        <v>0</v>
      </c>
      <c r="J744" s="305">
        <f t="shared" si="176"/>
        <v>0</v>
      </c>
      <c r="K744" s="305">
        <f t="shared" si="176"/>
        <v>0</v>
      </c>
      <c r="L744" s="211"/>
    </row>
    <row r="745" spans="1:12" ht="12.75" hidden="1" customHeight="1">
      <c r="A745" s="209"/>
      <c r="B745" s="206" t="s">
        <v>66</v>
      </c>
      <c r="C745" s="135" t="s">
        <v>23</v>
      </c>
      <c r="D745" s="135" t="s">
        <v>14</v>
      </c>
      <c r="E745" s="135" t="s">
        <v>457</v>
      </c>
      <c r="F745" s="135" t="s">
        <v>64</v>
      </c>
      <c r="G745" s="304">
        <f>SUM(H745:K745)</f>
        <v>0</v>
      </c>
      <c r="H745" s="305">
        <f>'приложение 8.3.'!I861</f>
        <v>0</v>
      </c>
      <c r="I745" s="305">
        <f>'приложение 8.3.'!J861</f>
        <v>0</v>
      </c>
      <c r="J745" s="305">
        <f>'приложение 8.3.'!K861</f>
        <v>0</v>
      </c>
      <c r="K745" s="305">
        <f>'приложение 8.3.'!L861</f>
        <v>0</v>
      </c>
      <c r="L745" s="211"/>
    </row>
    <row r="746" spans="1:12" ht="127.5" hidden="1" customHeight="1">
      <c r="A746" s="205"/>
      <c r="B746" s="201" t="s">
        <v>494</v>
      </c>
      <c r="C746" s="142" t="s">
        <v>23</v>
      </c>
      <c r="D746" s="142" t="s">
        <v>14</v>
      </c>
      <c r="E746" s="142" t="s">
        <v>412</v>
      </c>
      <c r="F746" s="142"/>
      <c r="G746" s="302">
        <f t="shared" si="175"/>
        <v>0</v>
      </c>
      <c r="H746" s="303">
        <f>H747</f>
        <v>0</v>
      </c>
      <c r="I746" s="303">
        <f t="shared" ref="I746:K747" si="177">I747</f>
        <v>0</v>
      </c>
      <c r="J746" s="303">
        <f t="shared" si="177"/>
        <v>0</v>
      </c>
      <c r="K746" s="303">
        <f t="shared" si="177"/>
        <v>0</v>
      </c>
    </row>
    <row r="747" spans="1:12" ht="51" hidden="1" customHeight="1">
      <c r="A747" s="200"/>
      <c r="B747" s="201" t="s">
        <v>245</v>
      </c>
      <c r="C747" s="142" t="s">
        <v>23</v>
      </c>
      <c r="D747" s="142" t="s">
        <v>14</v>
      </c>
      <c r="E747" s="142" t="s">
        <v>412</v>
      </c>
      <c r="F747" s="142" t="s">
        <v>49</v>
      </c>
      <c r="G747" s="302">
        <f t="shared" si="175"/>
        <v>0</v>
      </c>
      <c r="H747" s="303">
        <f>H748</f>
        <v>0</v>
      </c>
      <c r="I747" s="303">
        <f t="shared" si="177"/>
        <v>0</v>
      </c>
      <c r="J747" s="303">
        <f t="shared" si="177"/>
        <v>0</v>
      </c>
      <c r="K747" s="303">
        <f t="shared" si="177"/>
        <v>0</v>
      </c>
    </row>
    <row r="748" spans="1:12" ht="12.75" hidden="1" customHeight="1">
      <c r="A748" s="200"/>
      <c r="B748" s="201" t="s">
        <v>66</v>
      </c>
      <c r="C748" s="142" t="s">
        <v>23</v>
      </c>
      <c r="D748" s="142" t="s">
        <v>14</v>
      </c>
      <c r="E748" s="142" t="s">
        <v>412</v>
      </c>
      <c r="F748" s="142" t="s">
        <v>64</v>
      </c>
      <c r="G748" s="302">
        <f>SUM(H748:K748)</f>
        <v>0</v>
      </c>
      <c r="H748" s="303">
        <f>'приложение 8.3.'!I866</f>
        <v>0</v>
      </c>
      <c r="I748" s="303">
        <f>'приложение 8.3.'!J866</f>
        <v>0</v>
      </c>
      <c r="J748" s="303">
        <f>'приложение 8.3.'!K866</f>
        <v>0</v>
      </c>
      <c r="K748" s="303">
        <f>'приложение 8.3.'!L866</f>
        <v>0</v>
      </c>
    </row>
    <row r="749" spans="1:12" ht="140.25" hidden="1" customHeight="1">
      <c r="A749" s="202"/>
      <c r="B749" s="201" t="s">
        <v>495</v>
      </c>
      <c r="C749" s="142" t="s">
        <v>23</v>
      </c>
      <c r="D749" s="142" t="s">
        <v>14</v>
      </c>
      <c r="E749" s="142" t="s">
        <v>413</v>
      </c>
      <c r="F749" s="142"/>
      <c r="G749" s="302">
        <f>H749+I749+J749+K749</f>
        <v>0</v>
      </c>
      <c r="H749" s="303">
        <f>H750</f>
        <v>0</v>
      </c>
      <c r="I749" s="303">
        <f t="shared" ref="I749:K750" si="178">I750</f>
        <v>0</v>
      </c>
      <c r="J749" s="303">
        <f t="shared" si="178"/>
        <v>0</v>
      </c>
      <c r="K749" s="303">
        <f t="shared" si="178"/>
        <v>0</v>
      </c>
    </row>
    <row r="750" spans="1:12" ht="51" hidden="1" customHeight="1">
      <c r="A750" s="200"/>
      <c r="B750" s="201" t="s">
        <v>245</v>
      </c>
      <c r="C750" s="142" t="s">
        <v>23</v>
      </c>
      <c r="D750" s="142" t="s">
        <v>14</v>
      </c>
      <c r="E750" s="142" t="s">
        <v>413</v>
      </c>
      <c r="F750" s="142" t="s">
        <v>49</v>
      </c>
      <c r="G750" s="302">
        <f>H750+I750+J750+K750</f>
        <v>0</v>
      </c>
      <c r="H750" s="303">
        <f>H751</f>
        <v>0</v>
      </c>
      <c r="I750" s="303">
        <f t="shared" si="178"/>
        <v>0</v>
      </c>
      <c r="J750" s="303">
        <f t="shared" si="178"/>
        <v>0</v>
      </c>
      <c r="K750" s="303">
        <f t="shared" si="178"/>
        <v>0</v>
      </c>
    </row>
    <row r="751" spans="1:12" ht="12.75" hidden="1" customHeight="1">
      <c r="A751" s="200"/>
      <c r="B751" s="201" t="s">
        <v>66</v>
      </c>
      <c r="C751" s="142" t="s">
        <v>23</v>
      </c>
      <c r="D751" s="142" t="s">
        <v>14</v>
      </c>
      <c r="E751" s="142" t="s">
        <v>413</v>
      </c>
      <c r="F751" s="142" t="s">
        <v>64</v>
      </c>
      <c r="G751" s="302">
        <f>SUM(H751:K751)</f>
        <v>0</v>
      </c>
      <c r="H751" s="303">
        <f>'приложение 8.3.'!I871</f>
        <v>0</v>
      </c>
      <c r="I751" s="303">
        <f>'приложение 8.3.'!J871</f>
        <v>0</v>
      </c>
      <c r="J751" s="303">
        <f>'приложение 8.3.'!K871</f>
        <v>0</v>
      </c>
      <c r="K751" s="303">
        <f>'приложение 8.3.'!L871</f>
        <v>0</v>
      </c>
    </row>
    <row r="752" spans="1:12" ht="51" hidden="1" customHeight="1">
      <c r="A752" s="202"/>
      <c r="B752" s="201" t="s">
        <v>414</v>
      </c>
      <c r="C752" s="142" t="s">
        <v>23</v>
      </c>
      <c r="D752" s="142" t="s">
        <v>14</v>
      </c>
      <c r="E752" s="142" t="s">
        <v>415</v>
      </c>
      <c r="F752" s="142"/>
      <c r="G752" s="302">
        <f>H752+I752+J752+K752</f>
        <v>0</v>
      </c>
      <c r="H752" s="303">
        <f>H753</f>
        <v>0</v>
      </c>
      <c r="I752" s="303">
        <f t="shared" ref="I752:K754" si="179">I753</f>
        <v>0</v>
      </c>
      <c r="J752" s="303">
        <f t="shared" si="179"/>
        <v>0</v>
      </c>
      <c r="K752" s="303">
        <f t="shared" si="179"/>
        <v>0</v>
      </c>
    </row>
    <row r="753" spans="1:11" ht="25.5" hidden="1" customHeight="1">
      <c r="A753" s="205"/>
      <c r="B753" s="97" t="s">
        <v>215</v>
      </c>
      <c r="C753" s="142" t="s">
        <v>23</v>
      </c>
      <c r="D753" s="142" t="s">
        <v>14</v>
      </c>
      <c r="E753" s="142" t="s">
        <v>555</v>
      </c>
      <c r="F753" s="142"/>
      <c r="G753" s="302">
        <f>H753+I753+J753+K753</f>
        <v>0</v>
      </c>
      <c r="H753" s="303">
        <f>H754</f>
        <v>0</v>
      </c>
      <c r="I753" s="303">
        <f t="shared" si="179"/>
        <v>0</v>
      </c>
      <c r="J753" s="303">
        <f t="shared" si="179"/>
        <v>0</v>
      </c>
      <c r="K753" s="303">
        <f t="shared" si="179"/>
        <v>0</v>
      </c>
    </row>
    <row r="754" spans="1:11" ht="51" hidden="1" customHeight="1">
      <c r="A754" s="200"/>
      <c r="B754" s="201" t="s">
        <v>245</v>
      </c>
      <c r="C754" s="142" t="s">
        <v>23</v>
      </c>
      <c r="D754" s="142" t="s">
        <v>14</v>
      </c>
      <c r="E754" s="142" t="s">
        <v>555</v>
      </c>
      <c r="F754" s="142" t="s">
        <v>49</v>
      </c>
      <c r="G754" s="302">
        <f>H754+I754+J754+K754</f>
        <v>0</v>
      </c>
      <c r="H754" s="303">
        <f>H755</f>
        <v>0</v>
      </c>
      <c r="I754" s="303">
        <f t="shared" si="179"/>
        <v>0</v>
      </c>
      <c r="J754" s="303">
        <f t="shared" si="179"/>
        <v>0</v>
      </c>
      <c r="K754" s="303">
        <f t="shared" si="179"/>
        <v>0</v>
      </c>
    </row>
    <row r="755" spans="1:11" ht="12.75" hidden="1" customHeight="1">
      <c r="A755" s="200"/>
      <c r="B755" s="201" t="s">
        <v>66</v>
      </c>
      <c r="C755" s="142" t="s">
        <v>23</v>
      </c>
      <c r="D755" s="142" t="s">
        <v>14</v>
      </c>
      <c r="E755" s="142" t="s">
        <v>555</v>
      </c>
      <c r="F755" s="142" t="s">
        <v>64</v>
      </c>
      <c r="G755" s="302">
        <f>SUM(H755:K755)</f>
        <v>0</v>
      </c>
      <c r="H755" s="303">
        <f>'приложение 8.3.'!I877</f>
        <v>0</v>
      </c>
      <c r="I755" s="303">
        <f>'приложение 8.3.'!J877</f>
        <v>0</v>
      </c>
      <c r="J755" s="303">
        <f>'приложение 8.3.'!K877</f>
        <v>0</v>
      </c>
      <c r="K755" s="303">
        <f>'приложение 8.3.'!L877</f>
        <v>0</v>
      </c>
    </row>
    <row r="756" spans="1:11" ht="25.5" hidden="1" customHeight="1">
      <c r="A756" s="202"/>
      <c r="B756" s="201" t="s">
        <v>416</v>
      </c>
      <c r="C756" s="142" t="s">
        <v>23</v>
      </c>
      <c r="D756" s="142" t="s">
        <v>14</v>
      </c>
      <c r="E756" s="142" t="s">
        <v>417</v>
      </c>
      <c r="F756" s="142"/>
      <c r="G756" s="302">
        <f>H756+I756+J756+K756</f>
        <v>0</v>
      </c>
      <c r="H756" s="303">
        <f>H757</f>
        <v>0</v>
      </c>
      <c r="I756" s="303">
        <f t="shared" ref="I756:K758" si="180">I757</f>
        <v>0</v>
      </c>
      <c r="J756" s="303">
        <f t="shared" si="180"/>
        <v>0</v>
      </c>
      <c r="K756" s="303">
        <f t="shared" si="180"/>
        <v>0</v>
      </c>
    </row>
    <row r="757" spans="1:11" ht="25.5" hidden="1" customHeight="1">
      <c r="A757" s="205"/>
      <c r="B757" s="97" t="s">
        <v>215</v>
      </c>
      <c r="C757" s="142" t="s">
        <v>23</v>
      </c>
      <c r="D757" s="142" t="s">
        <v>14</v>
      </c>
      <c r="E757" s="142" t="s">
        <v>554</v>
      </c>
      <c r="F757" s="142"/>
      <c r="G757" s="302">
        <f>H757+I757+J757+K757</f>
        <v>0</v>
      </c>
      <c r="H757" s="303">
        <f>H758</f>
        <v>0</v>
      </c>
      <c r="I757" s="303">
        <f t="shared" si="180"/>
        <v>0</v>
      </c>
      <c r="J757" s="303">
        <f t="shared" si="180"/>
        <v>0</v>
      </c>
      <c r="K757" s="303">
        <f t="shared" si="180"/>
        <v>0</v>
      </c>
    </row>
    <row r="758" spans="1:11" ht="51" hidden="1" customHeight="1">
      <c r="A758" s="200"/>
      <c r="B758" s="201" t="s">
        <v>245</v>
      </c>
      <c r="C758" s="142" t="s">
        <v>23</v>
      </c>
      <c r="D758" s="142" t="s">
        <v>14</v>
      </c>
      <c r="E758" s="142" t="s">
        <v>554</v>
      </c>
      <c r="F758" s="142" t="s">
        <v>49</v>
      </c>
      <c r="G758" s="302">
        <f>H758+I758+J758+K758</f>
        <v>0</v>
      </c>
      <c r="H758" s="303">
        <f>H759</f>
        <v>0</v>
      </c>
      <c r="I758" s="303">
        <f t="shared" si="180"/>
        <v>0</v>
      </c>
      <c r="J758" s="303">
        <f t="shared" si="180"/>
        <v>0</v>
      </c>
      <c r="K758" s="303">
        <f t="shared" si="180"/>
        <v>0</v>
      </c>
    </row>
    <row r="759" spans="1:11" ht="12.75" hidden="1" customHeight="1">
      <c r="A759" s="200"/>
      <c r="B759" s="201" t="s">
        <v>66</v>
      </c>
      <c r="C759" s="142" t="s">
        <v>23</v>
      </c>
      <c r="D759" s="142" t="s">
        <v>14</v>
      </c>
      <c r="E759" s="142" t="s">
        <v>554</v>
      </c>
      <c r="F759" s="142" t="s">
        <v>64</v>
      </c>
      <c r="G759" s="302">
        <f>SUM(H759:K759)</f>
        <v>0</v>
      </c>
      <c r="H759" s="303">
        <f>'приложение 8.3.'!I882</f>
        <v>0</v>
      </c>
      <c r="I759" s="303">
        <f>'приложение 8.3.'!J882</f>
        <v>0</v>
      </c>
      <c r="J759" s="303">
        <f>'приложение 8.3.'!K882</f>
        <v>0</v>
      </c>
      <c r="K759" s="303">
        <f>'приложение 8.3.'!L882</f>
        <v>0</v>
      </c>
    </row>
    <row r="760" spans="1:11" ht="38.25" hidden="1" customHeight="1">
      <c r="A760" s="202"/>
      <c r="B760" s="201" t="s">
        <v>418</v>
      </c>
      <c r="C760" s="142" t="s">
        <v>23</v>
      </c>
      <c r="D760" s="142" t="s">
        <v>14</v>
      </c>
      <c r="E760" s="142" t="s">
        <v>419</v>
      </c>
      <c r="F760" s="142"/>
      <c r="G760" s="302">
        <f>H760+I760+J760+K760</f>
        <v>0</v>
      </c>
      <c r="H760" s="303">
        <f>H761+H764</f>
        <v>0</v>
      </c>
      <c r="I760" s="303">
        <f>I761+I764</f>
        <v>0</v>
      </c>
      <c r="J760" s="303">
        <f>J761+J764</f>
        <v>0</v>
      </c>
      <c r="K760" s="303">
        <f>K761+K764</f>
        <v>0</v>
      </c>
    </row>
    <row r="761" spans="1:11" ht="38.25" hidden="1" customHeight="1">
      <c r="A761" s="202"/>
      <c r="B761" s="201" t="s">
        <v>199</v>
      </c>
      <c r="C761" s="142" t="s">
        <v>23</v>
      </c>
      <c r="D761" s="142" t="s">
        <v>14</v>
      </c>
      <c r="E761" s="142" t="s">
        <v>420</v>
      </c>
      <c r="F761" s="142"/>
      <c r="G761" s="302">
        <f>H761+I761+J761+K761</f>
        <v>0</v>
      </c>
      <c r="H761" s="303">
        <f>H762</f>
        <v>0</v>
      </c>
      <c r="I761" s="303">
        <f t="shared" ref="I761:K762" si="181">I762</f>
        <v>0</v>
      </c>
      <c r="J761" s="303">
        <f t="shared" si="181"/>
        <v>0</v>
      </c>
      <c r="K761" s="303">
        <f t="shared" si="181"/>
        <v>0</v>
      </c>
    </row>
    <row r="762" spans="1:11" ht="24" hidden="1" customHeight="1">
      <c r="A762" s="200"/>
      <c r="B762" s="201" t="s">
        <v>88</v>
      </c>
      <c r="C762" s="142" t="s">
        <v>23</v>
      </c>
      <c r="D762" s="142" t="s">
        <v>14</v>
      </c>
      <c r="E762" s="142" t="s">
        <v>420</v>
      </c>
      <c r="F762" s="142" t="s">
        <v>49</v>
      </c>
      <c r="G762" s="302">
        <f>H762+I762+J762+K762</f>
        <v>0</v>
      </c>
      <c r="H762" s="303">
        <f>H763</f>
        <v>0</v>
      </c>
      <c r="I762" s="303">
        <f t="shared" si="181"/>
        <v>0</v>
      </c>
      <c r="J762" s="303">
        <f t="shared" si="181"/>
        <v>0</v>
      </c>
      <c r="K762" s="303">
        <f t="shared" si="181"/>
        <v>0</v>
      </c>
    </row>
    <row r="763" spans="1:11" ht="12.75" hidden="1" customHeight="1">
      <c r="A763" s="200"/>
      <c r="B763" s="201" t="s">
        <v>66</v>
      </c>
      <c r="C763" s="142" t="s">
        <v>23</v>
      </c>
      <c r="D763" s="142" t="s">
        <v>14</v>
      </c>
      <c r="E763" s="142" t="s">
        <v>420</v>
      </c>
      <c r="F763" s="142" t="s">
        <v>64</v>
      </c>
      <c r="G763" s="302">
        <f>SUM(H763:K763)</f>
        <v>0</v>
      </c>
      <c r="H763" s="303">
        <f>'приложение 8.3.'!I887</f>
        <v>0</v>
      </c>
      <c r="I763" s="303">
        <f>'приложение 8.3.'!J887</f>
        <v>0</v>
      </c>
      <c r="J763" s="303">
        <f>'приложение 8.3.'!K887</f>
        <v>0</v>
      </c>
      <c r="K763" s="303">
        <f>'приложение 8.3.'!L887</f>
        <v>0</v>
      </c>
    </row>
    <row r="764" spans="1:11" ht="318.75" hidden="1" customHeight="1">
      <c r="A764" s="202"/>
      <c r="B764" s="201" t="s">
        <v>492</v>
      </c>
      <c r="C764" s="142" t="s">
        <v>23</v>
      </c>
      <c r="D764" s="142" t="s">
        <v>14</v>
      </c>
      <c r="E764" s="142" t="s">
        <v>421</v>
      </c>
      <c r="F764" s="142"/>
      <c r="G764" s="302">
        <f>H764+I764+J764+K764</f>
        <v>0</v>
      </c>
      <c r="H764" s="303">
        <f>H765</f>
        <v>0</v>
      </c>
      <c r="I764" s="303">
        <f t="shared" ref="I764:K765" si="182">I765</f>
        <v>0</v>
      </c>
      <c r="J764" s="303">
        <f t="shared" si="182"/>
        <v>0</v>
      </c>
      <c r="K764" s="303">
        <f t="shared" si="182"/>
        <v>0</v>
      </c>
    </row>
    <row r="765" spans="1:11" ht="51" hidden="1" customHeight="1">
      <c r="A765" s="200"/>
      <c r="B765" s="201" t="s">
        <v>88</v>
      </c>
      <c r="C765" s="142" t="s">
        <v>23</v>
      </c>
      <c r="D765" s="142" t="s">
        <v>14</v>
      </c>
      <c r="E765" s="142" t="s">
        <v>421</v>
      </c>
      <c r="F765" s="142" t="s">
        <v>49</v>
      </c>
      <c r="G765" s="302">
        <f>H765+I765+J765+K765</f>
        <v>0</v>
      </c>
      <c r="H765" s="303">
        <f>H766</f>
        <v>0</v>
      </c>
      <c r="I765" s="303">
        <f t="shared" si="182"/>
        <v>0</v>
      </c>
      <c r="J765" s="303">
        <f t="shared" si="182"/>
        <v>0</v>
      </c>
      <c r="K765" s="303">
        <f t="shared" si="182"/>
        <v>0</v>
      </c>
    </row>
    <row r="766" spans="1:11" ht="12.75" hidden="1" customHeight="1">
      <c r="A766" s="200"/>
      <c r="B766" s="201" t="s">
        <v>66</v>
      </c>
      <c r="C766" s="142" t="s">
        <v>23</v>
      </c>
      <c r="D766" s="142" t="s">
        <v>14</v>
      </c>
      <c r="E766" s="142" t="s">
        <v>421</v>
      </c>
      <c r="F766" s="142" t="s">
        <v>64</v>
      </c>
      <c r="G766" s="302">
        <f>SUM(H766:K766)</f>
        <v>0</v>
      </c>
      <c r="H766" s="303">
        <f>'приложение 8.3.'!I891</f>
        <v>0</v>
      </c>
      <c r="I766" s="303">
        <f>'приложение 8.3.'!J891</f>
        <v>0</v>
      </c>
      <c r="J766" s="303">
        <f>'приложение 8.3.'!K891</f>
        <v>0</v>
      </c>
      <c r="K766" s="303">
        <f>'приложение 8.3.'!L891</f>
        <v>0</v>
      </c>
    </row>
    <row r="767" spans="1:11" ht="12.75" hidden="1" customHeight="1">
      <c r="A767" s="202"/>
      <c r="B767" s="201" t="s">
        <v>422</v>
      </c>
      <c r="C767" s="142" t="s">
        <v>23</v>
      </c>
      <c r="D767" s="142" t="s">
        <v>14</v>
      </c>
      <c r="E767" s="142" t="s">
        <v>423</v>
      </c>
      <c r="F767" s="142"/>
      <c r="G767" s="302">
        <f>H767+I767+J767+K767</f>
        <v>0</v>
      </c>
      <c r="H767" s="303">
        <f>H768+H775</f>
        <v>0</v>
      </c>
      <c r="I767" s="303">
        <f>I768+I775</f>
        <v>0</v>
      </c>
      <c r="J767" s="303">
        <f>J768+J775</f>
        <v>0</v>
      </c>
      <c r="K767" s="303">
        <f>K768+K775</f>
        <v>0</v>
      </c>
    </row>
    <row r="768" spans="1:11" ht="38.25" hidden="1" customHeight="1">
      <c r="A768" s="202"/>
      <c r="B768" s="201" t="s">
        <v>424</v>
      </c>
      <c r="C768" s="142" t="s">
        <v>23</v>
      </c>
      <c r="D768" s="142" t="s">
        <v>14</v>
      </c>
      <c r="E768" s="142" t="s">
        <v>425</v>
      </c>
      <c r="F768" s="142"/>
      <c r="G768" s="302">
        <f>H768+I768+J768+K768</f>
        <v>0</v>
      </c>
      <c r="H768" s="303">
        <f>H769+H772</f>
        <v>0</v>
      </c>
      <c r="I768" s="303">
        <f>I769+I772</f>
        <v>0</v>
      </c>
      <c r="J768" s="303">
        <f>J769+J772</f>
        <v>0</v>
      </c>
      <c r="K768" s="303">
        <f>K769+K772</f>
        <v>0</v>
      </c>
    </row>
    <row r="769" spans="1:11" ht="26.25" hidden="1" customHeight="1">
      <c r="A769" s="202"/>
      <c r="B769" s="201" t="s">
        <v>199</v>
      </c>
      <c r="C769" s="142" t="s">
        <v>23</v>
      </c>
      <c r="D769" s="142" t="s">
        <v>14</v>
      </c>
      <c r="E769" s="142" t="s">
        <v>426</v>
      </c>
      <c r="F769" s="142"/>
      <c r="G769" s="302">
        <f>H769+I769+J769+K769</f>
        <v>0</v>
      </c>
      <c r="H769" s="303">
        <f>H770</f>
        <v>0</v>
      </c>
      <c r="I769" s="303">
        <f t="shared" ref="I769:K770" si="183">I770</f>
        <v>0</v>
      </c>
      <c r="J769" s="303">
        <f t="shared" si="183"/>
        <v>0</v>
      </c>
      <c r="K769" s="303">
        <f t="shared" si="183"/>
        <v>0</v>
      </c>
    </row>
    <row r="770" spans="1:11" ht="51" hidden="1" customHeight="1">
      <c r="A770" s="200"/>
      <c r="B770" s="201" t="s">
        <v>88</v>
      </c>
      <c r="C770" s="142" t="s">
        <v>23</v>
      </c>
      <c r="D770" s="142" t="s">
        <v>14</v>
      </c>
      <c r="E770" s="142" t="s">
        <v>426</v>
      </c>
      <c r="F770" s="142" t="s">
        <v>49</v>
      </c>
      <c r="G770" s="302">
        <f>H770+I770+J770+K770</f>
        <v>0</v>
      </c>
      <c r="H770" s="303">
        <f>H771</f>
        <v>0</v>
      </c>
      <c r="I770" s="303">
        <f t="shared" si="183"/>
        <v>0</v>
      </c>
      <c r="J770" s="303">
        <f t="shared" si="183"/>
        <v>0</v>
      </c>
      <c r="K770" s="303">
        <f t="shared" si="183"/>
        <v>0</v>
      </c>
    </row>
    <row r="771" spans="1:11" ht="12.75" hidden="1" customHeight="1">
      <c r="A771" s="200"/>
      <c r="B771" s="201" t="s">
        <v>66</v>
      </c>
      <c r="C771" s="142" t="s">
        <v>23</v>
      </c>
      <c r="D771" s="142" t="s">
        <v>14</v>
      </c>
      <c r="E771" s="142" t="s">
        <v>426</v>
      </c>
      <c r="F771" s="142" t="s">
        <v>64</v>
      </c>
      <c r="G771" s="302">
        <f>SUM(H771:K771)</f>
        <v>0</v>
      </c>
      <c r="H771" s="303">
        <f>'приложение 8.3.'!I897</f>
        <v>0</v>
      </c>
      <c r="I771" s="303">
        <f>'приложение 8.3.'!J897</f>
        <v>0</v>
      </c>
      <c r="J771" s="303">
        <f>'приложение 8.3.'!K897</f>
        <v>0</v>
      </c>
      <c r="K771" s="303">
        <f>'приложение 8.3.'!L897</f>
        <v>0</v>
      </c>
    </row>
    <row r="772" spans="1:11" ht="318.75" hidden="1" customHeight="1">
      <c r="A772" s="202"/>
      <c r="B772" s="201" t="s">
        <v>492</v>
      </c>
      <c r="C772" s="142" t="s">
        <v>23</v>
      </c>
      <c r="D772" s="142" t="s">
        <v>14</v>
      </c>
      <c r="E772" s="142" t="s">
        <v>427</v>
      </c>
      <c r="F772" s="142"/>
      <c r="G772" s="302">
        <f>H772+I772+J772+K772</f>
        <v>0</v>
      </c>
      <c r="H772" s="303">
        <f>H773</f>
        <v>0</v>
      </c>
      <c r="I772" s="303">
        <f t="shared" ref="I772:K773" si="184">I773</f>
        <v>0</v>
      </c>
      <c r="J772" s="303">
        <f t="shared" si="184"/>
        <v>0</v>
      </c>
      <c r="K772" s="303">
        <f t="shared" si="184"/>
        <v>0</v>
      </c>
    </row>
    <row r="773" spans="1:11" ht="51" hidden="1" customHeight="1">
      <c r="A773" s="200"/>
      <c r="B773" s="201" t="s">
        <v>88</v>
      </c>
      <c r="C773" s="142" t="s">
        <v>23</v>
      </c>
      <c r="D773" s="142" t="s">
        <v>14</v>
      </c>
      <c r="E773" s="142" t="s">
        <v>427</v>
      </c>
      <c r="F773" s="142" t="s">
        <v>49</v>
      </c>
      <c r="G773" s="302">
        <f>H773+I773+J773+K773</f>
        <v>0</v>
      </c>
      <c r="H773" s="303">
        <f>H774</f>
        <v>0</v>
      </c>
      <c r="I773" s="303">
        <f t="shared" si="184"/>
        <v>0</v>
      </c>
      <c r="J773" s="303">
        <f t="shared" si="184"/>
        <v>0</v>
      </c>
      <c r="K773" s="303">
        <f t="shared" si="184"/>
        <v>0</v>
      </c>
    </row>
    <row r="774" spans="1:11" ht="12.75" hidden="1" customHeight="1">
      <c r="A774" s="200"/>
      <c r="B774" s="201" t="s">
        <v>66</v>
      </c>
      <c r="C774" s="142" t="s">
        <v>23</v>
      </c>
      <c r="D774" s="142" t="s">
        <v>14</v>
      </c>
      <c r="E774" s="142" t="s">
        <v>427</v>
      </c>
      <c r="F774" s="142" t="s">
        <v>64</v>
      </c>
      <c r="G774" s="302">
        <f>SUM(H774:K774)</f>
        <v>0</v>
      </c>
      <c r="H774" s="303">
        <f>'приложение 8.3.'!I901</f>
        <v>0</v>
      </c>
      <c r="I774" s="303">
        <f>'приложение 8.3.'!J901</f>
        <v>0</v>
      </c>
      <c r="J774" s="303">
        <f>'приложение 8.3.'!K901</f>
        <v>0</v>
      </c>
      <c r="K774" s="303">
        <f>'приложение 8.3.'!L901</f>
        <v>0</v>
      </c>
    </row>
    <row r="775" spans="1:11" ht="38.25" hidden="1" customHeight="1">
      <c r="A775" s="202"/>
      <c r="B775" s="201" t="s">
        <v>428</v>
      </c>
      <c r="C775" s="142" t="s">
        <v>23</v>
      </c>
      <c r="D775" s="142" t="s">
        <v>14</v>
      </c>
      <c r="E775" s="142" t="s">
        <v>429</v>
      </c>
      <c r="F775" s="142"/>
      <c r="G775" s="302">
        <f>H775+I775+J775+K775</f>
        <v>0</v>
      </c>
      <c r="H775" s="303">
        <f>H776</f>
        <v>0</v>
      </c>
      <c r="I775" s="303">
        <f t="shared" ref="I775:K777" si="185">I776</f>
        <v>0</v>
      </c>
      <c r="J775" s="303">
        <f t="shared" si="185"/>
        <v>0</v>
      </c>
      <c r="K775" s="303">
        <f t="shared" si="185"/>
        <v>0</v>
      </c>
    </row>
    <row r="776" spans="1:11" ht="25.5" hidden="1" customHeight="1">
      <c r="A776" s="202"/>
      <c r="B776" s="97" t="s">
        <v>215</v>
      </c>
      <c r="C776" s="142" t="s">
        <v>23</v>
      </c>
      <c r="D776" s="142" t="s">
        <v>14</v>
      </c>
      <c r="E776" s="142" t="s">
        <v>553</v>
      </c>
      <c r="F776" s="142"/>
      <c r="G776" s="302">
        <f>H776+I776+J776+K776</f>
        <v>0</v>
      </c>
      <c r="H776" s="303">
        <f>H777</f>
        <v>0</v>
      </c>
      <c r="I776" s="303">
        <f t="shared" si="185"/>
        <v>0</v>
      </c>
      <c r="J776" s="303">
        <f t="shared" si="185"/>
        <v>0</v>
      </c>
      <c r="K776" s="303">
        <f t="shared" si="185"/>
        <v>0</v>
      </c>
    </row>
    <row r="777" spans="1:11" ht="51" hidden="1" customHeight="1">
      <c r="A777" s="200"/>
      <c r="B777" s="201" t="s">
        <v>245</v>
      </c>
      <c r="C777" s="142" t="s">
        <v>23</v>
      </c>
      <c r="D777" s="142" t="s">
        <v>14</v>
      </c>
      <c r="E777" s="142" t="s">
        <v>553</v>
      </c>
      <c r="F777" s="142" t="s">
        <v>49</v>
      </c>
      <c r="G777" s="302">
        <f>H777+I777+J777+K777</f>
        <v>0</v>
      </c>
      <c r="H777" s="303">
        <f>H778</f>
        <v>0</v>
      </c>
      <c r="I777" s="303">
        <f t="shared" si="185"/>
        <v>0</v>
      </c>
      <c r="J777" s="303">
        <f t="shared" si="185"/>
        <v>0</v>
      </c>
      <c r="K777" s="303">
        <f t="shared" si="185"/>
        <v>0</v>
      </c>
    </row>
    <row r="778" spans="1:11" ht="12.75" hidden="1" customHeight="1">
      <c r="A778" s="200"/>
      <c r="B778" s="201" t="s">
        <v>66</v>
      </c>
      <c r="C778" s="142" t="s">
        <v>23</v>
      </c>
      <c r="D778" s="142" t="s">
        <v>14</v>
      </c>
      <c r="E778" s="142" t="s">
        <v>553</v>
      </c>
      <c r="F778" s="142" t="s">
        <v>64</v>
      </c>
      <c r="G778" s="302">
        <f>SUM(H778:K778)</f>
        <v>0</v>
      </c>
      <c r="H778" s="303">
        <f>'приложение 8.3.'!I906</f>
        <v>0</v>
      </c>
      <c r="I778" s="303">
        <f>'приложение 8.3.'!J906</f>
        <v>0</v>
      </c>
      <c r="J778" s="303">
        <f>'приложение 8.3.'!K906</f>
        <v>0</v>
      </c>
      <c r="K778" s="303">
        <f>'приложение 8.3.'!L906</f>
        <v>0</v>
      </c>
    </row>
    <row r="779" spans="1:11" ht="51" customHeight="1">
      <c r="A779" s="202"/>
      <c r="B779" s="201" t="s">
        <v>430</v>
      </c>
      <c r="C779" s="142" t="s">
        <v>23</v>
      </c>
      <c r="D779" s="142" t="s">
        <v>14</v>
      </c>
      <c r="E779" s="142" t="s">
        <v>431</v>
      </c>
      <c r="F779" s="142"/>
      <c r="G779" s="302">
        <f>H779+I779+J779+K779</f>
        <v>2395.6999999999998</v>
      </c>
      <c r="H779" s="303">
        <f>H780+H784+H788+H795+H802</f>
        <v>2000</v>
      </c>
      <c r="I779" s="303">
        <f>I780+I784+I788+I795+I802</f>
        <v>0</v>
      </c>
      <c r="J779" s="303">
        <f>J780+J784+J788+J795+J802</f>
        <v>0</v>
      </c>
      <c r="K779" s="303">
        <f>K780+K784+K788+K795+K802</f>
        <v>395.7</v>
      </c>
    </row>
    <row r="780" spans="1:11" ht="38.25" hidden="1" customHeight="1">
      <c r="A780" s="202"/>
      <c r="B780" s="201" t="s">
        <v>404</v>
      </c>
      <c r="C780" s="142" t="s">
        <v>23</v>
      </c>
      <c r="D780" s="142" t="s">
        <v>14</v>
      </c>
      <c r="E780" s="142" t="s">
        <v>432</v>
      </c>
      <c r="F780" s="142"/>
      <c r="G780" s="302">
        <f>H780+I780+J780+K780</f>
        <v>0</v>
      </c>
      <c r="H780" s="303">
        <f>H781</f>
        <v>0</v>
      </c>
      <c r="I780" s="303">
        <f t="shared" ref="I780:K782" si="186">I781</f>
        <v>0</v>
      </c>
      <c r="J780" s="303">
        <f t="shared" si="186"/>
        <v>0</v>
      </c>
      <c r="K780" s="303">
        <f t="shared" si="186"/>
        <v>0</v>
      </c>
    </row>
    <row r="781" spans="1:11" ht="25.5" hidden="1" customHeight="1">
      <c r="A781" s="202"/>
      <c r="B781" s="97" t="s">
        <v>215</v>
      </c>
      <c r="C781" s="142" t="s">
        <v>23</v>
      </c>
      <c r="D781" s="142" t="s">
        <v>14</v>
      </c>
      <c r="E781" s="142" t="s">
        <v>550</v>
      </c>
      <c r="F781" s="142"/>
      <c r="G781" s="302">
        <f>H781+I781+J781+K781</f>
        <v>0</v>
      </c>
      <c r="H781" s="303">
        <f>H782</f>
        <v>0</v>
      </c>
      <c r="I781" s="303">
        <f t="shared" si="186"/>
        <v>0</v>
      </c>
      <c r="J781" s="303">
        <f t="shared" si="186"/>
        <v>0</v>
      </c>
      <c r="K781" s="303">
        <f t="shared" si="186"/>
        <v>0</v>
      </c>
    </row>
    <row r="782" spans="1:11" ht="38.25" hidden="1" customHeight="1">
      <c r="A782" s="200"/>
      <c r="B782" s="201" t="s">
        <v>245</v>
      </c>
      <c r="C782" s="142" t="s">
        <v>23</v>
      </c>
      <c r="D782" s="142" t="s">
        <v>14</v>
      </c>
      <c r="E782" s="142" t="s">
        <v>550</v>
      </c>
      <c r="F782" s="142" t="s">
        <v>49</v>
      </c>
      <c r="G782" s="302">
        <f>H782+I782+J782+K782</f>
        <v>0</v>
      </c>
      <c r="H782" s="303">
        <f>H783</f>
        <v>0</v>
      </c>
      <c r="I782" s="303">
        <f t="shared" si="186"/>
        <v>0</v>
      </c>
      <c r="J782" s="303">
        <f t="shared" si="186"/>
        <v>0</v>
      </c>
      <c r="K782" s="303">
        <f t="shared" si="186"/>
        <v>0</v>
      </c>
    </row>
    <row r="783" spans="1:11" ht="12.75" hidden="1" customHeight="1">
      <c r="A783" s="200"/>
      <c r="B783" s="201" t="s">
        <v>66</v>
      </c>
      <c r="C783" s="142" t="s">
        <v>23</v>
      </c>
      <c r="D783" s="142" t="s">
        <v>14</v>
      </c>
      <c r="E783" s="142" t="s">
        <v>550</v>
      </c>
      <c r="F783" s="142" t="s">
        <v>64</v>
      </c>
      <c r="G783" s="302">
        <f>SUM(H783:K783)</f>
        <v>0</v>
      </c>
      <c r="H783" s="303">
        <f>'приложение 8.3.'!I912</f>
        <v>0</v>
      </c>
      <c r="I783" s="303">
        <f>'приложение 8.3.'!J912</f>
        <v>0</v>
      </c>
      <c r="J783" s="303">
        <f>'приложение 8.3.'!K912</f>
        <v>0</v>
      </c>
      <c r="K783" s="303">
        <f>'приложение 8.3.'!L912</f>
        <v>0</v>
      </c>
    </row>
    <row r="784" spans="1:11" ht="51" hidden="1" customHeight="1">
      <c r="A784" s="202"/>
      <c r="B784" s="201" t="s">
        <v>433</v>
      </c>
      <c r="C784" s="142" t="s">
        <v>23</v>
      </c>
      <c r="D784" s="142" t="s">
        <v>14</v>
      </c>
      <c r="E784" s="142" t="s">
        <v>434</v>
      </c>
      <c r="F784" s="142"/>
      <c r="G784" s="302">
        <f>H784+I784+J784+K784</f>
        <v>0</v>
      </c>
      <c r="H784" s="303">
        <f>H785</f>
        <v>0</v>
      </c>
      <c r="I784" s="303">
        <f t="shared" ref="I784:K786" si="187">I785</f>
        <v>0</v>
      </c>
      <c r="J784" s="303">
        <f t="shared" si="187"/>
        <v>0</v>
      </c>
      <c r="K784" s="303">
        <f t="shared" si="187"/>
        <v>0</v>
      </c>
    </row>
    <row r="785" spans="1:20" ht="25.5" hidden="1" customHeight="1">
      <c r="A785" s="202"/>
      <c r="B785" s="97" t="s">
        <v>215</v>
      </c>
      <c r="C785" s="142" t="s">
        <v>23</v>
      </c>
      <c r="D785" s="142" t="s">
        <v>14</v>
      </c>
      <c r="E785" s="142" t="s">
        <v>549</v>
      </c>
      <c r="F785" s="142"/>
      <c r="G785" s="302">
        <f>H785+I785+J785+K785</f>
        <v>0</v>
      </c>
      <c r="H785" s="303">
        <f>H786</f>
        <v>0</v>
      </c>
      <c r="I785" s="303">
        <f t="shared" si="187"/>
        <v>0</v>
      </c>
      <c r="J785" s="303">
        <f t="shared" si="187"/>
        <v>0</v>
      </c>
      <c r="K785" s="303">
        <f t="shared" si="187"/>
        <v>0</v>
      </c>
    </row>
    <row r="786" spans="1:20" ht="51" hidden="1" customHeight="1">
      <c r="A786" s="200"/>
      <c r="B786" s="201" t="s">
        <v>245</v>
      </c>
      <c r="C786" s="142" t="s">
        <v>23</v>
      </c>
      <c r="D786" s="142" t="s">
        <v>14</v>
      </c>
      <c r="E786" s="142" t="s">
        <v>549</v>
      </c>
      <c r="F786" s="142" t="s">
        <v>49</v>
      </c>
      <c r="G786" s="302">
        <f>H786+I786+J786+K786</f>
        <v>0</v>
      </c>
      <c r="H786" s="303">
        <f>H787</f>
        <v>0</v>
      </c>
      <c r="I786" s="303">
        <f t="shared" si="187"/>
        <v>0</v>
      </c>
      <c r="J786" s="303">
        <f t="shared" si="187"/>
        <v>0</v>
      </c>
      <c r="K786" s="303">
        <f t="shared" si="187"/>
        <v>0</v>
      </c>
    </row>
    <row r="787" spans="1:20" ht="12.75" hidden="1" customHeight="1">
      <c r="A787" s="200"/>
      <c r="B787" s="201" t="s">
        <v>66</v>
      </c>
      <c r="C787" s="142" t="s">
        <v>23</v>
      </c>
      <c r="D787" s="142" t="s">
        <v>14</v>
      </c>
      <c r="E787" s="142" t="s">
        <v>549</v>
      </c>
      <c r="F787" s="142" t="s">
        <v>64</v>
      </c>
      <c r="G787" s="302">
        <f>SUM(H787:K787)</f>
        <v>0</v>
      </c>
      <c r="H787" s="303">
        <f>'приложение 8.3.'!I917</f>
        <v>0</v>
      </c>
      <c r="I787" s="303">
        <f>'приложение 8.3.'!J917</f>
        <v>0</v>
      </c>
      <c r="J787" s="303">
        <f>'приложение 8.3.'!K917</f>
        <v>0</v>
      </c>
      <c r="K787" s="303">
        <f>'приложение 8.3.'!L917</f>
        <v>0</v>
      </c>
    </row>
    <row r="788" spans="1:20" ht="51" customHeight="1">
      <c r="A788" s="202"/>
      <c r="B788" s="201" t="s">
        <v>435</v>
      </c>
      <c r="C788" s="142" t="s">
        <v>23</v>
      </c>
      <c r="D788" s="142" t="s">
        <v>14</v>
      </c>
      <c r="E788" s="142" t="s">
        <v>436</v>
      </c>
      <c r="F788" s="142"/>
      <c r="G788" s="302">
        <f>H788+I788+J788+K788</f>
        <v>2000</v>
      </c>
      <c r="H788" s="303">
        <f>H789+H792</f>
        <v>2000</v>
      </c>
      <c r="I788" s="303">
        <f>I789+I792</f>
        <v>0</v>
      </c>
      <c r="J788" s="303">
        <f>J789</f>
        <v>0</v>
      </c>
      <c r="K788" s="303">
        <f>K789+K792</f>
        <v>0</v>
      </c>
    </row>
    <row r="789" spans="1:20" ht="38.25" customHeight="1">
      <c r="A789" s="202"/>
      <c r="B789" s="201" t="s">
        <v>199</v>
      </c>
      <c r="C789" s="142" t="s">
        <v>23</v>
      </c>
      <c r="D789" s="142" t="s">
        <v>14</v>
      </c>
      <c r="E789" s="142" t="s">
        <v>437</v>
      </c>
      <c r="F789" s="142"/>
      <c r="G789" s="302">
        <f>H789+I789+J789+K789</f>
        <v>2000</v>
      </c>
      <c r="H789" s="303">
        <f>H790</f>
        <v>2000</v>
      </c>
      <c r="I789" s="303">
        <f t="shared" ref="I789:K790" si="188">I790</f>
        <v>0</v>
      </c>
      <c r="J789" s="303">
        <f t="shared" si="188"/>
        <v>0</v>
      </c>
      <c r="K789" s="303">
        <f t="shared" si="188"/>
        <v>0</v>
      </c>
    </row>
    <row r="790" spans="1:20" ht="51" customHeight="1">
      <c r="A790" s="200"/>
      <c r="B790" s="201" t="s">
        <v>88</v>
      </c>
      <c r="C790" s="142" t="s">
        <v>23</v>
      </c>
      <c r="D790" s="142" t="s">
        <v>14</v>
      </c>
      <c r="E790" s="142" t="s">
        <v>437</v>
      </c>
      <c r="F790" s="142" t="s">
        <v>49</v>
      </c>
      <c r="G790" s="302">
        <f>H790+I790+J790+K790</f>
        <v>2000</v>
      </c>
      <c r="H790" s="303">
        <f>H791</f>
        <v>2000</v>
      </c>
      <c r="I790" s="303">
        <f t="shared" si="188"/>
        <v>0</v>
      </c>
      <c r="J790" s="303">
        <f t="shared" si="188"/>
        <v>0</v>
      </c>
      <c r="K790" s="303">
        <f t="shared" si="188"/>
        <v>0</v>
      </c>
    </row>
    <row r="791" spans="1:20" ht="12.75" customHeight="1">
      <c r="A791" s="200"/>
      <c r="B791" s="201" t="s">
        <v>66</v>
      </c>
      <c r="C791" s="142" t="s">
        <v>23</v>
      </c>
      <c r="D791" s="142" t="s">
        <v>14</v>
      </c>
      <c r="E791" s="142" t="s">
        <v>437</v>
      </c>
      <c r="F791" s="142" t="s">
        <v>64</v>
      </c>
      <c r="G791" s="302">
        <f>SUM(H791:K791)</f>
        <v>2000</v>
      </c>
      <c r="H791" s="303">
        <f>'приложение 8.3.'!I922</f>
        <v>2000</v>
      </c>
      <c r="I791" s="303">
        <f>'приложение 8.3.'!J922</f>
        <v>0</v>
      </c>
      <c r="J791" s="303">
        <f>'приложение 8.3.'!K922</f>
        <v>0</v>
      </c>
      <c r="K791" s="303">
        <f>'приложение 8.3.'!L922</f>
        <v>0</v>
      </c>
    </row>
    <row r="792" spans="1:20" ht="318.75" hidden="1" customHeight="1">
      <c r="A792" s="202"/>
      <c r="B792" s="201" t="s">
        <v>492</v>
      </c>
      <c r="C792" s="142" t="s">
        <v>23</v>
      </c>
      <c r="D792" s="142" t="s">
        <v>14</v>
      </c>
      <c r="E792" s="142" t="s">
        <v>438</v>
      </c>
      <c r="F792" s="142"/>
      <c r="G792" s="302">
        <f>H792+I792+J792+K792</f>
        <v>0</v>
      </c>
      <c r="H792" s="303">
        <f>H793</f>
        <v>0</v>
      </c>
      <c r="I792" s="303">
        <f t="shared" ref="I792:K797" si="189">I793</f>
        <v>0</v>
      </c>
      <c r="J792" s="303">
        <f t="shared" si="189"/>
        <v>0</v>
      </c>
      <c r="K792" s="303">
        <f t="shared" si="189"/>
        <v>0</v>
      </c>
    </row>
    <row r="793" spans="1:20" s="211" customFormat="1" ht="51" hidden="1" customHeight="1">
      <c r="A793" s="200"/>
      <c r="B793" s="201" t="s">
        <v>88</v>
      </c>
      <c r="C793" s="142" t="s">
        <v>23</v>
      </c>
      <c r="D793" s="142" t="s">
        <v>14</v>
      </c>
      <c r="E793" s="142" t="s">
        <v>438</v>
      </c>
      <c r="F793" s="142" t="s">
        <v>49</v>
      </c>
      <c r="G793" s="302">
        <f>H793+I793+J793+K793</f>
        <v>0</v>
      </c>
      <c r="H793" s="303">
        <f>H794</f>
        <v>0</v>
      </c>
      <c r="I793" s="303">
        <f t="shared" si="189"/>
        <v>0</v>
      </c>
      <c r="J793" s="303">
        <f t="shared" si="189"/>
        <v>0</v>
      </c>
      <c r="K793" s="303">
        <f t="shared" si="189"/>
        <v>0</v>
      </c>
      <c r="L793" s="143"/>
    </row>
    <row r="794" spans="1:20" s="211" customFormat="1" ht="12.75" hidden="1" customHeight="1">
      <c r="A794" s="200"/>
      <c r="B794" s="201" t="s">
        <v>66</v>
      </c>
      <c r="C794" s="142" t="s">
        <v>23</v>
      </c>
      <c r="D794" s="142" t="s">
        <v>14</v>
      </c>
      <c r="E794" s="142" t="s">
        <v>438</v>
      </c>
      <c r="F794" s="142" t="s">
        <v>64</v>
      </c>
      <c r="G794" s="302">
        <f>SUM(H794:K794)</f>
        <v>0</v>
      </c>
      <c r="H794" s="303">
        <f>'приложение 8.3.'!I926</f>
        <v>0</v>
      </c>
      <c r="I794" s="303">
        <f>'приложение 8.3.'!J926</f>
        <v>0</v>
      </c>
      <c r="J794" s="303">
        <f>'приложение 8.3.'!K926</f>
        <v>0</v>
      </c>
      <c r="K794" s="303">
        <f>'приложение 8.3.'!L926</f>
        <v>0</v>
      </c>
      <c r="L794" s="143"/>
    </row>
    <row r="795" spans="1:20" s="230" customFormat="1" ht="38.25" customHeight="1">
      <c r="A795" s="202"/>
      <c r="B795" s="206" t="s">
        <v>576</v>
      </c>
      <c r="C795" s="135" t="s">
        <v>23</v>
      </c>
      <c r="D795" s="135" t="s">
        <v>14</v>
      </c>
      <c r="E795" s="135" t="s">
        <v>575</v>
      </c>
      <c r="F795" s="142"/>
      <c r="G795" s="302">
        <f>SUM(H795:K795)</f>
        <v>177</v>
      </c>
      <c r="H795" s="303">
        <f>H796+H799</f>
        <v>0</v>
      </c>
      <c r="I795" s="303">
        <f t="shared" ref="I795:K795" si="190">I796+I799</f>
        <v>0</v>
      </c>
      <c r="J795" s="303">
        <f t="shared" si="190"/>
        <v>0</v>
      </c>
      <c r="K795" s="303">
        <f t="shared" si="190"/>
        <v>177</v>
      </c>
      <c r="L795" s="143"/>
    </row>
    <row r="796" spans="1:20" s="230" customFormat="1" ht="25.5" hidden="1" customHeight="1">
      <c r="A796" s="202"/>
      <c r="B796" s="97" t="s">
        <v>215</v>
      </c>
      <c r="C796" s="135" t="s">
        <v>23</v>
      </c>
      <c r="D796" s="135" t="s">
        <v>14</v>
      </c>
      <c r="E796" s="135" t="s">
        <v>548</v>
      </c>
      <c r="F796" s="135"/>
      <c r="G796" s="302">
        <f>H796+I796+J796+K796</f>
        <v>0</v>
      </c>
      <c r="H796" s="303">
        <f>H797</f>
        <v>0</v>
      </c>
      <c r="I796" s="303">
        <f t="shared" si="189"/>
        <v>0</v>
      </c>
      <c r="J796" s="303">
        <f t="shared" si="189"/>
        <v>0</v>
      </c>
      <c r="K796" s="303">
        <f t="shared" si="189"/>
        <v>0</v>
      </c>
      <c r="L796" s="143"/>
    </row>
    <row r="797" spans="1:20" s="211" customFormat="1" ht="51" hidden="1" customHeight="1">
      <c r="A797" s="202"/>
      <c r="B797" s="206" t="s">
        <v>88</v>
      </c>
      <c r="C797" s="135" t="s">
        <v>23</v>
      </c>
      <c r="D797" s="135" t="s">
        <v>14</v>
      </c>
      <c r="E797" s="135" t="s">
        <v>548</v>
      </c>
      <c r="F797" s="135" t="s">
        <v>49</v>
      </c>
      <c r="G797" s="302">
        <f>H797+I797+J797+K797</f>
        <v>0</v>
      </c>
      <c r="H797" s="303">
        <f>H798</f>
        <v>0</v>
      </c>
      <c r="I797" s="303">
        <f t="shared" si="189"/>
        <v>0</v>
      </c>
      <c r="J797" s="303">
        <f t="shared" si="189"/>
        <v>0</v>
      </c>
      <c r="K797" s="303">
        <f t="shared" si="189"/>
        <v>0</v>
      </c>
      <c r="L797" s="143"/>
    </row>
    <row r="798" spans="1:20" s="211" customFormat="1" ht="12.75" hidden="1" customHeight="1">
      <c r="A798" s="202"/>
      <c r="B798" s="206" t="s">
        <v>66</v>
      </c>
      <c r="C798" s="135" t="s">
        <v>23</v>
      </c>
      <c r="D798" s="135" t="s">
        <v>14</v>
      </c>
      <c r="E798" s="135" t="s">
        <v>548</v>
      </c>
      <c r="F798" s="135" t="s">
        <v>64</v>
      </c>
      <c r="G798" s="302">
        <f>SUM(H798:K798)</f>
        <v>0</v>
      </c>
      <c r="H798" s="303">
        <f>'приложение 8.3.'!I930</f>
        <v>0</v>
      </c>
      <c r="I798" s="303">
        <f>'приложение 8.3.'!J930</f>
        <v>0</v>
      </c>
      <c r="J798" s="303">
        <f>'приложение 8.3.'!K930</f>
        <v>0</v>
      </c>
      <c r="K798" s="303">
        <f>'приложение 8.3.'!L930</f>
        <v>0</v>
      </c>
      <c r="L798" s="143"/>
    </row>
    <row r="799" spans="1:20" s="211" customFormat="1" ht="63.75" customHeight="1">
      <c r="A799" s="209"/>
      <c r="B799" s="206" t="s">
        <v>586</v>
      </c>
      <c r="C799" s="135" t="s">
        <v>23</v>
      </c>
      <c r="D799" s="135" t="s">
        <v>14</v>
      </c>
      <c r="E799" s="135" t="s">
        <v>674</v>
      </c>
      <c r="F799" s="232"/>
      <c r="G799" s="304">
        <f t="shared" ref="G799" si="191">SUM(H799:K799)</f>
        <v>177</v>
      </c>
      <c r="H799" s="305">
        <f t="shared" ref="H799:K800" si="192">H800</f>
        <v>0</v>
      </c>
      <c r="I799" s="305">
        <f t="shared" si="192"/>
        <v>0</v>
      </c>
      <c r="J799" s="305">
        <f t="shared" si="192"/>
        <v>0</v>
      </c>
      <c r="K799" s="305">
        <f t="shared" si="192"/>
        <v>177</v>
      </c>
    </row>
    <row r="800" spans="1:20" s="19" customFormat="1" ht="51" customHeight="1">
      <c r="A800" s="209"/>
      <c r="B800" s="206" t="s">
        <v>222</v>
      </c>
      <c r="C800" s="135" t="s">
        <v>23</v>
      </c>
      <c r="D800" s="135" t="s">
        <v>14</v>
      </c>
      <c r="E800" s="135" t="s">
        <v>674</v>
      </c>
      <c r="F800" s="135" t="s">
        <v>49</v>
      </c>
      <c r="G800" s="304">
        <f t="shared" ref="G800:G805" si="193">SUM(H800:K800)</f>
        <v>177</v>
      </c>
      <c r="H800" s="305">
        <f t="shared" si="192"/>
        <v>0</v>
      </c>
      <c r="I800" s="305">
        <f t="shared" si="192"/>
        <v>0</v>
      </c>
      <c r="J800" s="305">
        <f t="shared" si="192"/>
        <v>0</v>
      </c>
      <c r="K800" s="305">
        <f t="shared" si="192"/>
        <v>177</v>
      </c>
      <c r="M800" s="293"/>
      <c r="N800" s="293"/>
      <c r="O800" s="293"/>
      <c r="P800" s="293"/>
      <c r="Q800" s="293"/>
      <c r="R800" s="293"/>
      <c r="S800" s="293"/>
      <c r="T800" s="293"/>
    </row>
    <row r="801" spans="1:20" s="211" customFormat="1" ht="12.75" customHeight="1">
      <c r="A801" s="209"/>
      <c r="B801" s="206" t="s">
        <v>66</v>
      </c>
      <c r="C801" s="135" t="s">
        <v>23</v>
      </c>
      <c r="D801" s="135" t="s">
        <v>14</v>
      </c>
      <c r="E801" s="135" t="s">
        <v>674</v>
      </c>
      <c r="F801" s="135" t="s">
        <v>64</v>
      </c>
      <c r="G801" s="304">
        <f t="shared" si="193"/>
        <v>177</v>
      </c>
      <c r="H801" s="305">
        <f>'приложение 8.3.'!I936</f>
        <v>0</v>
      </c>
      <c r="I801" s="305">
        <f>'приложение 8.3.'!J936</f>
        <v>0</v>
      </c>
      <c r="J801" s="305">
        <f>'приложение 8.3.'!K936</f>
        <v>0</v>
      </c>
      <c r="K801" s="305">
        <f>'приложение 8.3.'!L936</f>
        <v>177</v>
      </c>
    </row>
    <row r="802" spans="1:20" s="211" customFormat="1" ht="38.25" customHeight="1">
      <c r="A802" s="209"/>
      <c r="B802" s="206" t="s">
        <v>577</v>
      </c>
      <c r="C802" s="135" t="s">
        <v>23</v>
      </c>
      <c r="D802" s="135" t="s">
        <v>14</v>
      </c>
      <c r="E802" s="135" t="s">
        <v>578</v>
      </c>
      <c r="F802" s="135"/>
      <c r="G802" s="304">
        <f t="shared" si="193"/>
        <v>218.7</v>
      </c>
      <c r="H802" s="305">
        <f>H803+H811</f>
        <v>0</v>
      </c>
      <c r="I802" s="305">
        <f t="shared" ref="I802:K802" si="194">I803+I811</f>
        <v>0</v>
      </c>
      <c r="J802" s="305">
        <f t="shared" si="194"/>
        <v>0</v>
      </c>
      <c r="K802" s="305">
        <f t="shared" si="194"/>
        <v>218.7</v>
      </c>
    </row>
    <row r="803" spans="1:20" s="211" customFormat="1" ht="25.5" customHeight="1">
      <c r="A803" s="229"/>
      <c r="B803" s="105" t="s">
        <v>537</v>
      </c>
      <c r="C803" s="135" t="s">
        <v>23</v>
      </c>
      <c r="D803" s="135" t="s">
        <v>14</v>
      </c>
      <c r="E803" s="135" t="s">
        <v>580</v>
      </c>
      <c r="F803" s="135"/>
      <c r="G803" s="304">
        <f t="shared" si="193"/>
        <v>0</v>
      </c>
      <c r="H803" s="305">
        <f>H804+H806+H809</f>
        <v>0</v>
      </c>
      <c r="I803" s="305">
        <f t="shared" ref="I803:K803" si="195">I804+I806+I809</f>
        <v>0</v>
      </c>
      <c r="J803" s="305">
        <f t="shared" si="195"/>
        <v>0</v>
      </c>
      <c r="K803" s="305">
        <f t="shared" si="195"/>
        <v>0</v>
      </c>
    </row>
    <row r="804" spans="1:20" s="211" customFormat="1" ht="56.25" customHeight="1">
      <c r="A804" s="212"/>
      <c r="B804" s="97" t="s">
        <v>86</v>
      </c>
      <c r="C804" s="135" t="s">
        <v>23</v>
      </c>
      <c r="D804" s="135" t="s">
        <v>14</v>
      </c>
      <c r="E804" s="135" t="s">
        <v>580</v>
      </c>
      <c r="F804" s="135" t="s">
        <v>57</v>
      </c>
      <c r="G804" s="304">
        <f t="shared" si="193"/>
        <v>-482.20000000000073</v>
      </c>
      <c r="H804" s="305">
        <f>H805</f>
        <v>-482.20000000000073</v>
      </c>
      <c r="I804" s="305">
        <f>I805</f>
        <v>0</v>
      </c>
      <c r="J804" s="305">
        <f>J805</f>
        <v>0</v>
      </c>
      <c r="K804" s="305">
        <f>K805</f>
        <v>0</v>
      </c>
      <c r="L804" s="230"/>
    </row>
    <row r="805" spans="1:20" s="211" customFormat="1" ht="38.25" customHeight="1">
      <c r="A805" s="212"/>
      <c r="B805" s="105" t="s">
        <v>111</v>
      </c>
      <c r="C805" s="135" t="s">
        <v>23</v>
      </c>
      <c r="D805" s="135" t="s">
        <v>14</v>
      </c>
      <c r="E805" s="135" t="s">
        <v>580</v>
      </c>
      <c r="F805" s="135" t="s">
        <v>59</v>
      </c>
      <c r="G805" s="304">
        <f t="shared" si="193"/>
        <v>-482.20000000000073</v>
      </c>
      <c r="H805" s="305">
        <f>'приложение 8.3.'!I941</f>
        <v>-482.20000000000073</v>
      </c>
      <c r="I805" s="305">
        <f>'приложение 8.3.'!J941</f>
        <v>0</v>
      </c>
      <c r="J805" s="305">
        <f>'приложение 8.3.'!K941</f>
        <v>0</v>
      </c>
      <c r="K805" s="305">
        <f>'приложение 8.3.'!L941</f>
        <v>0</v>
      </c>
      <c r="L805" s="230"/>
    </row>
    <row r="806" spans="1:20" s="211" customFormat="1" ht="38.25" customHeight="1">
      <c r="A806" s="229"/>
      <c r="B806" s="206" t="s">
        <v>342</v>
      </c>
      <c r="C806" s="135" t="s">
        <v>23</v>
      </c>
      <c r="D806" s="135" t="s">
        <v>14</v>
      </c>
      <c r="E806" s="135" t="s">
        <v>580</v>
      </c>
      <c r="F806" s="231">
        <v>400</v>
      </c>
      <c r="G806" s="304">
        <f t="shared" ref="G806:G818" si="196">SUM(H806:K806)</f>
        <v>-884</v>
      </c>
      <c r="H806" s="305">
        <f>H807+H808</f>
        <v>-884</v>
      </c>
      <c r="I806" s="305">
        <f>I807+I808</f>
        <v>0</v>
      </c>
      <c r="J806" s="305">
        <f>J807+J808</f>
        <v>0</v>
      </c>
      <c r="K806" s="305">
        <f>K807+K808</f>
        <v>0</v>
      </c>
    </row>
    <row r="807" spans="1:20" ht="12.75" customHeight="1">
      <c r="A807" s="215"/>
      <c r="B807" s="206" t="s">
        <v>35</v>
      </c>
      <c r="C807" s="135" t="s">
        <v>23</v>
      </c>
      <c r="D807" s="135" t="s">
        <v>14</v>
      </c>
      <c r="E807" s="135" t="s">
        <v>580</v>
      </c>
      <c r="F807" s="135" t="s">
        <v>78</v>
      </c>
      <c r="G807" s="304">
        <f>H807+I807+J807+K807</f>
        <v>-884</v>
      </c>
      <c r="H807" s="305">
        <f>'приложение 8.3.'!I945</f>
        <v>-884</v>
      </c>
      <c r="I807" s="305">
        <f>'приложение 8.3.'!J945</f>
        <v>0</v>
      </c>
      <c r="J807" s="305">
        <f>'приложение 8.3.'!K945</f>
        <v>0</v>
      </c>
      <c r="K807" s="305">
        <f>'приложение 8.3.'!L945</f>
        <v>0</v>
      </c>
      <c r="L807" s="211"/>
    </row>
    <row r="808" spans="1:20" ht="140.25" hidden="1" customHeight="1">
      <c r="A808" s="229"/>
      <c r="B808" s="206" t="s">
        <v>581</v>
      </c>
      <c r="C808" s="135" t="s">
        <v>23</v>
      </c>
      <c r="D808" s="135" t="s">
        <v>14</v>
      </c>
      <c r="E808" s="135" t="s">
        <v>580</v>
      </c>
      <c r="F808" s="231">
        <v>460</v>
      </c>
      <c r="G808" s="304">
        <f t="shared" si="196"/>
        <v>0</v>
      </c>
      <c r="H808" s="305">
        <f>'приложение 8.3.'!I947</f>
        <v>0</v>
      </c>
      <c r="I808" s="305">
        <f>'приложение 8.3.'!J947</f>
        <v>0</v>
      </c>
      <c r="J808" s="305">
        <f>'приложение 8.3.'!K947</f>
        <v>0</v>
      </c>
      <c r="K808" s="305">
        <f>'приложение 8.3.'!L947</f>
        <v>0</v>
      </c>
      <c r="L808" s="211"/>
    </row>
    <row r="809" spans="1:20" s="19" customFormat="1" ht="51" customHeight="1">
      <c r="A809" s="209"/>
      <c r="B809" s="206" t="s">
        <v>222</v>
      </c>
      <c r="C809" s="135" t="s">
        <v>23</v>
      </c>
      <c r="D809" s="135" t="s">
        <v>14</v>
      </c>
      <c r="E809" s="135" t="s">
        <v>580</v>
      </c>
      <c r="F809" s="135" t="s">
        <v>49</v>
      </c>
      <c r="G809" s="304">
        <f>SUM(H809:K809)</f>
        <v>1366.2</v>
      </c>
      <c r="H809" s="305">
        <f>H810</f>
        <v>1366.2</v>
      </c>
      <c r="I809" s="305">
        <f>I810</f>
        <v>0</v>
      </c>
      <c r="J809" s="305">
        <f>J810</f>
        <v>0</v>
      </c>
      <c r="K809" s="305">
        <f>K810</f>
        <v>0</v>
      </c>
      <c r="M809" s="293"/>
      <c r="N809" s="293"/>
      <c r="O809" s="293"/>
      <c r="P809" s="293"/>
      <c r="Q809" s="293"/>
      <c r="R809" s="293"/>
      <c r="S809" s="293"/>
      <c r="T809" s="293"/>
    </row>
    <row r="810" spans="1:20" s="211" customFormat="1" ht="12.75" customHeight="1">
      <c r="A810" s="209"/>
      <c r="B810" s="206" t="s">
        <v>66</v>
      </c>
      <c r="C810" s="135" t="s">
        <v>23</v>
      </c>
      <c r="D810" s="135" t="s">
        <v>14</v>
      </c>
      <c r="E810" s="135" t="s">
        <v>580</v>
      </c>
      <c r="F810" s="135" t="s">
        <v>64</v>
      </c>
      <c r="G810" s="304">
        <f>SUM(H810:K810)</f>
        <v>1366.2</v>
      </c>
      <c r="H810" s="305">
        <f>'приложение 8.3.'!I950</f>
        <v>1366.2</v>
      </c>
      <c r="I810" s="305">
        <f>'приложение 8.3.'!J950</f>
        <v>0</v>
      </c>
      <c r="J810" s="305">
        <f>'приложение 8.3.'!K950</f>
        <v>0</v>
      </c>
      <c r="K810" s="305">
        <f>'приложение 8.3.'!L950</f>
        <v>0</v>
      </c>
    </row>
    <row r="811" spans="1:20" s="211" customFormat="1" ht="63.75" customHeight="1">
      <c r="A811" s="209"/>
      <c r="B811" s="206" t="s">
        <v>586</v>
      </c>
      <c r="C811" s="135" t="s">
        <v>23</v>
      </c>
      <c r="D811" s="135" t="s">
        <v>14</v>
      </c>
      <c r="E811" s="135" t="s">
        <v>675</v>
      </c>
      <c r="F811" s="232"/>
      <c r="G811" s="304">
        <f t="shared" ref="G811" si="197">SUM(H811:K811)</f>
        <v>218.7</v>
      </c>
      <c r="H811" s="305">
        <f t="shared" ref="H811:K812" si="198">H812</f>
        <v>0</v>
      </c>
      <c r="I811" s="305">
        <f t="shared" si="198"/>
        <v>0</v>
      </c>
      <c r="J811" s="305">
        <f t="shared" si="198"/>
        <v>0</v>
      </c>
      <c r="K811" s="305">
        <f t="shared" si="198"/>
        <v>218.7</v>
      </c>
    </row>
    <row r="812" spans="1:20" s="19" customFormat="1" ht="51" customHeight="1">
      <c r="A812" s="209"/>
      <c r="B812" s="206" t="s">
        <v>222</v>
      </c>
      <c r="C812" s="135" t="s">
        <v>23</v>
      </c>
      <c r="D812" s="135" t="s">
        <v>14</v>
      </c>
      <c r="E812" s="135" t="s">
        <v>675</v>
      </c>
      <c r="F812" s="135" t="s">
        <v>49</v>
      </c>
      <c r="G812" s="304">
        <f>SUM(H812:K812)</f>
        <v>218.7</v>
      </c>
      <c r="H812" s="305">
        <f t="shared" si="198"/>
        <v>0</v>
      </c>
      <c r="I812" s="305">
        <f t="shared" si="198"/>
        <v>0</v>
      </c>
      <c r="J812" s="305">
        <f t="shared" si="198"/>
        <v>0</v>
      </c>
      <c r="K812" s="305">
        <f t="shared" si="198"/>
        <v>218.7</v>
      </c>
      <c r="M812" s="293"/>
      <c r="N812" s="293"/>
      <c r="O812" s="293"/>
      <c r="P812" s="293"/>
      <c r="Q812" s="293"/>
      <c r="R812" s="293"/>
      <c r="S812" s="293"/>
      <c r="T812" s="293"/>
    </row>
    <row r="813" spans="1:20" s="211" customFormat="1" ht="12.75" customHeight="1">
      <c r="A813" s="209"/>
      <c r="B813" s="206" t="s">
        <v>66</v>
      </c>
      <c r="C813" s="135" t="s">
        <v>23</v>
      </c>
      <c r="D813" s="135" t="s">
        <v>14</v>
      </c>
      <c r="E813" s="135" t="s">
        <v>675</v>
      </c>
      <c r="F813" s="135" t="s">
        <v>64</v>
      </c>
      <c r="G813" s="304">
        <f>SUM(H813:K813)</f>
        <v>218.7</v>
      </c>
      <c r="H813" s="305">
        <f>'приложение 8.3.'!I954</f>
        <v>0</v>
      </c>
      <c r="I813" s="305">
        <f>'приложение 8.3.'!J954</f>
        <v>0</v>
      </c>
      <c r="J813" s="305">
        <f>'приложение 8.3.'!K954</f>
        <v>0</v>
      </c>
      <c r="K813" s="305">
        <f>'приложение 8.3.'!L954</f>
        <v>218.7</v>
      </c>
    </row>
    <row r="814" spans="1:20" ht="63.75" customHeight="1">
      <c r="A814" s="229"/>
      <c r="B814" s="201" t="s">
        <v>156</v>
      </c>
      <c r="C814" s="135" t="s">
        <v>23</v>
      </c>
      <c r="D814" s="135" t="s">
        <v>14</v>
      </c>
      <c r="E814" s="135" t="s">
        <v>223</v>
      </c>
      <c r="F814" s="232"/>
      <c r="G814" s="304">
        <f t="shared" si="196"/>
        <v>266</v>
      </c>
      <c r="H814" s="305">
        <f t="shared" ref="H814:K815" si="199">H815</f>
        <v>0</v>
      </c>
      <c r="I814" s="305">
        <f t="shared" si="199"/>
        <v>0</v>
      </c>
      <c r="J814" s="305">
        <f t="shared" si="199"/>
        <v>0</v>
      </c>
      <c r="K814" s="305">
        <f t="shared" si="199"/>
        <v>266</v>
      </c>
      <c r="L814" s="211"/>
    </row>
    <row r="815" spans="1:20" ht="63.75" customHeight="1">
      <c r="A815" s="229"/>
      <c r="B815" s="206" t="s">
        <v>586</v>
      </c>
      <c r="C815" s="135" t="s">
        <v>23</v>
      </c>
      <c r="D815" s="135" t="s">
        <v>14</v>
      </c>
      <c r="E815" s="135" t="s">
        <v>588</v>
      </c>
      <c r="F815" s="232"/>
      <c r="G815" s="304">
        <f t="shared" si="196"/>
        <v>266</v>
      </c>
      <c r="H815" s="305">
        <f t="shared" si="199"/>
        <v>0</v>
      </c>
      <c r="I815" s="305">
        <f t="shared" si="199"/>
        <v>0</v>
      </c>
      <c r="J815" s="305">
        <f t="shared" si="199"/>
        <v>0</v>
      </c>
      <c r="K815" s="305">
        <f t="shared" si="199"/>
        <v>266</v>
      </c>
      <c r="L815" s="211"/>
    </row>
    <row r="816" spans="1:20" ht="51" customHeight="1">
      <c r="A816" s="209"/>
      <c r="B816" s="206" t="s">
        <v>222</v>
      </c>
      <c r="C816" s="135" t="s">
        <v>23</v>
      </c>
      <c r="D816" s="135" t="s">
        <v>14</v>
      </c>
      <c r="E816" s="135" t="s">
        <v>588</v>
      </c>
      <c r="F816" s="135" t="s">
        <v>49</v>
      </c>
      <c r="G816" s="304">
        <f t="shared" si="196"/>
        <v>266</v>
      </c>
      <c r="H816" s="305">
        <f>H817</f>
        <v>0</v>
      </c>
      <c r="I816" s="305">
        <f>I817</f>
        <v>0</v>
      </c>
      <c r="J816" s="305">
        <f>J817</f>
        <v>0</v>
      </c>
      <c r="K816" s="305">
        <f>K817</f>
        <v>266</v>
      </c>
      <c r="L816" s="211"/>
    </row>
    <row r="817" spans="1:12" ht="51" customHeight="1">
      <c r="A817" s="229"/>
      <c r="B817" s="206" t="s">
        <v>225</v>
      </c>
      <c r="C817" s="135" t="s">
        <v>23</v>
      </c>
      <c r="D817" s="135" t="s">
        <v>14</v>
      </c>
      <c r="E817" s="135" t="s">
        <v>588</v>
      </c>
      <c r="F817" s="135" t="s">
        <v>226</v>
      </c>
      <c r="G817" s="304">
        <f t="shared" si="196"/>
        <v>266</v>
      </c>
      <c r="H817" s="305">
        <f>'приложение 8.3.'!I959</f>
        <v>0</v>
      </c>
      <c r="I817" s="305">
        <f>'приложение 8.3.'!J959</f>
        <v>0</v>
      </c>
      <c r="J817" s="305">
        <f>'приложение 8.3.'!K959</f>
        <v>0</v>
      </c>
      <c r="K817" s="305">
        <f>'приложение 8.3.'!L959</f>
        <v>266</v>
      </c>
      <c r="L817" s="211"/>
    </row>
    <row r="818" spans="1:12" s="139" customFormat="1" ht="25.5" hidden="1" customHeight="1">
      <c r="A818" s="205"/>
      <c r="B818" s="197" t="s">
        <v>439</v>
      </c>
      <c r="C818" s="198" t="s">
        <v>23</v>
      </c>
      <c r="D818" s="198" t="s">
        <v>18</v>
      </c>
      <c r="E818" s="198"/>
      <c r="F818" s="198"/>
      <c r="G818" s="302">
        <f t="shared" si="196"/>
        <v>0</v>
      </c>
      <c r="H818" s="302">
        <f t="shared" ref="H818:K822" si="200">H819</f>
        <v>0</v>
      </c>
      <c r="I818" s="302">
        <f t="shared" si="200"/>
        <v>0</v>
      </c>
      <c r="J818" s="302">
        <f t="shared" si="200"/>
        <v>0</v>
      </c>
      <c r="K818" s="302">
        <f t="shared" si="200"/>
        <v>0</v>
      </c>
      <c r="L818" s="143"/>
    </row>
    <row r="819" spans="1:12" s="139" customFormat="1" ht="51" hidden="1" customHeight="1">
      <c r="A819" s="144"/>
      <c r="B819" s="97" t="s">
        <v>98</v>
      </c>
      <c r="C819" s="98" t="s">
        <v>23</v>
      </c>
      <c r="D819" s="98" t="s">
        <v>18</v>
      </c>
      <c r="E819" s="98" t="s">
        <v>248</v>
      </c>
      <c r="F819" s="98"/>
      <c r="G819" s="299">
        <f>H819+I819+J819+K819</f>
        <v>0</v>
      </c>
      <c r="H819" s="300">
        <f t="shared" si="200"/>
        <v>0</v>
      </c>
      <c r="I819" s="300">
        <f t="shared" si="200"/>
        <v>0</v>
      </c>
      <c r="J819" s="300">
        <f t="shared" si="200"/>
        <v>0</v>
      </c>
      <c r="K819" s="300">
        <f t="shared" si="200"/>
        <v>0</v>
      </c>
      <c r="L819" s="143"/>
    </row>
    <row r="820" spans="1:12" s="139" customFormat="1" ht="38.25" hidden="1" customHeight="1">
      <c r="A820" s="144"/>
      <c r="B820" s="97" t="s">
        <v>249</v>
      </c>
      <c r="C820" s="98" t="s">
        <v>23</v>
      </c>
      <c r="D820" s="98" t="s">
        <v>18</v>
      </c>
      <c r="E820" s="98" t="s">
        <v>250</v>
      </c>
      <c r="F820" s="98"/>
      <c r="G820" s="299">
        <f>SUM(H820:K820)</f>
        <v>0</v>
      </c>
      <c r="H820" s="300">
        <f t="shared" si="200"/>
        <v>0</v>
      </c>
      <c r="I820" s="300">
        <f t="shared" si="200"/>
        <v>0</v>
      </c>
      <c r="J820" s="300">
        <f t="shared" si="200"/>
        <v>0</v>
      </c>
      <c r="K820" s="300">
        <f t="shared" si="200"/>
        <v>0</v>
      </c>
      <c r="L820" s="143"/>
    </row>
    <row r="821" spans="1:12" s="139" customFormat="1" ht="178.5" hidden="1" customHeight="1">
      <c r="A821" s="144"/>
      <c r="B821" s="97" t="s">
        <v>496</v>
      </c>
      <c r="C821" s="98" t="s">
        <v>23</v>
      </c>
      <c r="D821" s="98" t="s">
        <v>18</v>
      </c>
      <c r="E821" s="98" t="s">
        <v>440</v>
      </c>
      <c r="F821" s="98"/>
      <c r="G821" s="299">
        <f>SUM(H821:K821)</f>
        <v>0</v>
      </c>
      <c r="H821" s="300">
        <f t="shared" si="200"/>
        <v>0</v>
      </c>
      <c r="I821" s="300">
        <f t="shared" si="200"/>
        <v>0</v>
      </c>
      <c r="J821" s="300">
        <f t="shared" si="200"/>
        <v>0</v>
      </c>
      <c r="K821" s="300">
        <f t="shared" si="200"/>
        <v>0</v>
      </c>
      <c r="L821" s="143"/>
    </row>
    <row r="822" spans="1:12" s="139" customFormat="1" ht="38.25" hidden="1" customHeight="1">
      <c r="A822" s="144"/>
      <c r="B822" s="97" t="s">
        <v>86</v>
      </c>
      <c r="C822" s="98" t="s">
        <v>23</v>
      </c>
      <c r="D822" s="98" t="s">
        <v>18</v>
      </c>
      <c r="E822" s="98" t="s">
        <v>440</v>
      </c>
      <c r="F822" s="98" t="s">
        <v>57</v>
      </c>
      <c r="G822" s="299">
        <f>H822+I822+J822+K822</f>
        <v>0</v>
      </c>
      <c r="H822" s="300">
        <f t="shared" si="200"/>
        <v>0</v>
      </c>
      <c r="I822" s="300">
        <f t="shared" si="200"/>
        <v>0</v>
      </c>
      <c r="J822" s="300">
        <f t="shared" si="200"/>
        <v>0</v>
      </c>
      <c r="K822" s="300">
        <f t="shared" si="200"/>
        <v>0</v>
      </c>
      <c r="L822" s="143"/>
    </row>
    <row r="823" spans="1:12" s="211" customFormat="1" ht="38.25" hidden="1" customHeight="1">
      <c r="A823" s="144"/>
      <c r="B823" s="97" t="s">
        <v>111</v>
      </c>
      <c r="C823" s="98" t="s">
        <v>23</v>
      </c>
      <c r="D823" s="98" t="s">
        <v>18</v>
      </c>
      <c r="E823" s="98" t="s">
        <v>440</v>
      </c>
      <c r="F823" s="98" t="s">
        <v>59</v>
      </c>
      <c r="G823" s="299">
        <f>H823+I823+J823+K823</f>
        <v>0</v>
      </c>
      <c r="H823" s="300">
        <f>'приложение 8.3.'!I965</f>
        <v>0</v>
      </c>
      <c r="I823" s="300">
        <f>'приложение 8.3.'!J965</f>
        <v>0</v>
      </c>
      <c r="J823" s="300">
        <f>'приложение 8.3.'!K965</f>
        <v>0</v>
      </c>
      <c r="K823" s="300">
        <f>'приложение 8.3.'!L965</f>
        <v>0</v>
      </c>
      <c r="L823" s="143"/>
    </row>
    <row r="824" spans="1:12" s="211" customFormat="1" ht="12.75" customHeight="1">
      <c r="A824" s="188"/>
      <c r="B824" s="127" t="s">
        <v>596</v>
      </c>
      <c r="C824" s="129" t="s">
        <v>21</v>
      </c>
      <c r="D824" s="129"/>
      <c r="E824" s="129"/>
      <c r="F824" s="129"/>
      <c r="G824" s="156">
        <f>SUM(H824:K824)</f>
        <v>0</v>
      </c>
      <c r="H824" s="156">
        <f t="shared" ref="H824:K831" si="201">H825</f>
        <v>0</v>
      </c>
      <c r="I824" s="156">
        <f t="shared" si="201"/>
        <v>0</v>
      </c>
      <c r="J824" s="156">
        <f t="shared" si="201"/>
        <v>0</v>
      </c>
      <c r="K824" s="156">
        <f t="shared" si="201"/>
        <v>0</v>
      </c>
      <c r="L824" s="139"/>
    </row>
    <row r="825" spans="1:12" ht="25.5" customHeight="1">
      <c r="A825" s="137"/>
      <c r="B825" s="206" t="s">
        <v>597</v>
      </c>
      <c r="C825" s="106" t="s">
        <v>21</v>
      </c>
      <c r="D825" s="106" t="s">
        <v>21</v>
      </c>
      <c r="E825" s="106"/>
      <c r="F825" s="106"/>
      <c r="G825" s="156">
        <f>SUM(H825:K825)</f>
        <v>0</v>
      </c>
      <c r="H825" s="157">
        <f t="shared" si="201"/>
        <v>0</v>
      </c>
      <c r="I825" s="157">
        <f t="shared" si="201"/>
        <v>0</v>
      </c>
      <c r="J825" s="157">
        <f t="shared" si="201"/>
        <v>0</v>
      </c>
      <c r="K825" s="157">
        <f t="shared" si="201"/>
        <v>0</v>
      </c>
      <c r="L825" s="139"/>
    </row>
    <row r="826" spans="1:12" ht="63.75" customHeight="1">
      <c r="A826" s="137"/>
      <c r="B826" s="206" t="s">
        <v>598</v>
      </c>
      <c r="C826" s="106" t="s">
        <v>21</v>
      </c>
      <c r="D826" s="106" t="s">
        <v>21</v>
      </c>
      <c r="E826" s="233" t="s">
        <v>601</v>
      </c>
      <c r="F826" s="106"/>
      <c r="G826" s="156">
        <f>SUM(H826:K826)</f>
        <v>0</v>
      </c>
      <c r="H826" s="157">
        <f t="shared" si="201"/>
        <v>0</v>
      </c>
      <c r="I826" s="157">
        <f t="shared" si="201"/>
        <v>0</v>
      </c>
      <c r="J826" s="157">
        <f t="shared" si="201"/>
        <v>0</v>
      </c>
      <c r="K826" s="157">
        <f t="shared" si="201"/>
        <v>0</v>
      </c>
      <c r="L826" s="139"/>
    </row>
    <row r="827" spans="1:12" ht="38.25" customHeight="1">
      <c r="A827" s="137"/>
      <c r="B827" s="206" t="s">
        <v>599</v>
      </c>
      <c r="C827" s="106" t="s">
        <v>21</v>
      </c>
      <c r="D827" s="106" t="s">
        <v>21</v>
      </c>
      <c r="E827" s="233" t="s">
        <v>602</v>
      </c>
      <c r="F827" s="106"/>
      <c r="G827" s="156">
        <f>SUM(H827:K827)</f>
        <v>0</v>
      </c>
      <c r="H827" s="157">
        <f>H828+H833+H836</f>
        <v>0</v>
      </c>
      <c r="I827" s="157">
        <f>I828+I833+I836</f>
        <v>0</v>
      </c>
      <c r="J827" s="157">
        <f>J828+J833+J836</f>
        <v>0</v>
      </c>
      <c r="K827" s="157">
        <f>K828+K833+K836</f>
        <v>0</v>
      </c>
      <c r="L827" s="139"/>
    </row>
    <row r="828" spans="1:12" ht="25.5" customHeight="1">
      <c r="A828" s="137"/>
      <c r="B828" s="206" t="s">
        <v>600</v>
      </c>
      <c r="C828" s="106" t="s">
        <v>21</v>
      </c>
      <c r="D828" s="106" t="s">
        <v>21</v>
      </c>
      <c r="E828" s="233" t="s">
        <v>603</v>
      </c>
      <c r="F828" s="106"/>
      <c r="G828" s="156">
        <f>SUM(H828:K828)</f>
        <v>0</v>
      </c>
      <c r="H828" s="157">
        <f>H829+H831</f>
        <v>0</v>
      </c>
      <c r="I828" s="157">
        <f t="shared" ref="I828:K828" si="202">I829+I831</f>
        <v>0</v>
      </c>
      <c r="J828" s="157">
        <f t="shared" si="202"/>
        <v>0</v>
      </c>
      <c r="K828" s="157">
        <f t="shared" si="202"/>
        <v>0</v>
      </c>
      <c r="L828" s="139"/>
    </row>
    <row r="829" spans="1:12" s="220" customFormat="1" ht="38.25" customHeight="1">
      <c r="A829" s="137"/>
      <c r="B829" s="105" t="s">
        <v>86</v>
      </c>
      <c r="C829" s="106" t="s">
        <v>21</v>
      </c>
      <c r="D829" s="106" t="s">
        <v>21</v>
      </c>
      <c r="E829" s="268" t="s">
        <v>603</v>
      </c>
      <c r="F829" s="106" t="s">
        <v>57</v>
      </c>
      <c r="G829" s="156">
        <f t="shared" ref="G829:G830" si="203">H829+I829+J829+K829</f>
        <v>841.3</v>
      </c>
      <c r="H829" s="157">
        <f>H830</f>
        <v>841.3</v>
      </c>
      <c r="I829" s="157">
        <f>I830</f>
        <v>0</v>
      </c>
      <c r="J829" s="157">
        <f>J830</f>
        <v>0</v>
      </c>
      <c r="K829" s="157">
        <f>K830</f>
        <v>0</v>
      </c>
    </row>
    <row r="830" spans="1:12" s="220" customFormat="1" ht="38.25" customHeight="1">
      <c r="A830" s="137"/>
      <c r="B830" s="105" t="s">
        <v>111</v>
      </c>
      <c r="C830" s="106" t="s">
        <v>21</v>
      </c>
      <c r="D830" s="106" t="s">
        <v>21</v>
      </c>
      <c r="E830" s="268" t="s">
        <v>603</v>
      </c>
      <c r="F830" s="106" t="s">
        <v>59</v>
      </c>
      <c r="G830" s="156">
        <f t="shared" si="203"/>
        <v>841.3</v>
      </c>
      <c r="H830" s="157">
        <f>'приложение 8.3.'!I973</f>
        <v>841.3</v>
      </c>
      <c r="I830" s="157">
        <f>'приложение 8.3.'!J973</f>
        <v>0</v>
      </c>
      <c r="J830" s="157">
        <f>'приложение 8.3.'!K973</f>
        <v>0</v>
      </c>
      <c r="K830" s="157">
        <f>'приложение 8.3.'!L973</f>
        <v>0</v>
      </c>
    </row>
    <row r="831" spans="1:12" ht="38.25" customHeight="1">
      <c r="A831" s="215"/>
      <c r="B831" s="206" t="s">
        <v>342</v>
      </c>
      <c r="C831" s="106" t="s">
        <v>21</v>
      </c>
      <c r="D831" s="106" t="s">
        <v>21</v>
      </c>
      <c r="E831" s="233" t="s">
        <v>603</v>
      </c>
      <c r="F831" s="135" t="s">
        <v>77</v>
      </c>
      <c r="G831" s="304">
        <f>H831+I831+J831+K831</f>
        <v>-841.3</v>
      </c>
      <c r="H831" s="305">
        <f t="shared" si="201"/>
        <v>-841.3</v>
      </c>
      <c r="I831" s="305">
        <f t="shared" si="201"/>
        <v>0</v>
      </c>
      <c r="J831" s="305">
        <f t="shared" si="201"/>
        <v>0</v>
      </c>
      <c r="K831" s="305">
        <f t="shared" si="201"/>
        <v>0</v>
      </c>
      <c r="L831" s="211"/>
    </row>
    <row r="832" spans="1:12" ht="12.75" customHeight="1">
      <c r="A832" s="215"/>
      <c r="B832" s="206" t="s">
        <v>35</v>
      </c>
      <c r="C832" s="106" t="s">
        <v>21</v>
      </c>
      <c r="D832" s="106" t="s">
        <v>21</v>
      </c>
      <c r="E832" s="233" t="s">
        <v>603</v>
      </c>
      <c r="F832" s="135" t="s">
        <v>78</v>
      </c>
      <c r="G832" s="304">
        <f>H832+I832+J832+K832</f>
        <v>-841.3</v>
      </c>
      <c r="H832" s="305">
        <f>'приложение 8.3.'!I976</f>
        <v>-841.3</v>
      </c>
      <c r="I832" s="305">
        <f>'приложение 8.3.'!J976</f>
        <v>0</v>
      </c>
      <c r="J832" s="305">
        <f>'приложение 8.3.'!K976</f>
        <v>0</v>
      </c>
      <c r="K832" s="305">
        <f>'приложение 8.3.'!L976</f>
        <v>0</v>
      </c>
      <c r="L832" s="211"/>
    </row>
    <row r="833" spans="1:20" s="19" customFormat="1" ht="114.75" hidden="1" customHeight="1">
      <c r="A833" s="6"/>
      <c r="B833" s="8" t="s">
        <v>633</v>
      </c>
      <c r="C833" s="2" t="s">
        <v>21</v>
      </c>
      <c r="D833" s="2" t="s">
        <v>21</v>
      </c>
      <c r="E833" s="9" t="s">
        <v>634</v>
      </c>
      <c r="F833" s="2"/>
      <c r="G833" s="155">
        <f>SUM(H833:K833)</f>
        <v>0</v>
      </c>
      <c r="H833" s="292">
        <f t="shared" ref="H833:K834" si="204">H834</f>
        <v>0</v>
      </c>
      <c r="I833" s="292">
        <f t="shared" si="204"/>
        <v>0</v>
      </c>
      <c r="J833" s="292">
        <f t="shared" si="204"/>
        <v>0</v>
      </c>
      <c r="K833" s="292">
        <f t="shared" si="204"/>
        <v>0</v>
      </c>
      <c r="M833" s="293"/>
      <c r="N833" s="293"/>
      <c r="O833" s="293"/>
      <c r="P833" s="293"/>
      <c r="Q833" s="293"/>
      <c r="R833" s="293"/>
      <c r="S833" s="293"/>
      <c r="T833" s="293"/>
    </row>
    <row r="834" spans="1:20" s="21" customFormat="1" ht="38.25" hidden="1" customHeight="1">
      <c r="A834" s="60"/>
      <c r="B834" s="8" t="s">
        <v>342</v>
      </c>
      <c r="C834" s="2" t="s">
        <v>21</v>
      </c>
      <c r="D834" s="2" t="s">
        <v>21</v>
      </c>
      <c r="E834" s="9" t="s">
        <v>634</v>
      </c>
      <c r="F834" s="10" t="s">
        <v>77</v>
      </c>
      <c r="G834" s="148">
        <f>H834+I834+J834+K834</f>
        <v>0</v>
      </c>
      <c r="H834" s="149">
        <f t="shared" si="204"/>
        <v>0</v>
      </c>
      <c r="I834" s="149">
        <f t="shared" si="204"/>
        <v>0</v>
      </c>
      <c r="J834" s="149">
        <f t="shared" si="204"/>
        <v>0</v>
      </c>
      <c r="K834" s="149">
        <f t="shared" si="204"/>
        <v>0</v>
      </c>
      <c r="M834" s="294"/>
      <c r="N834" s="294"/>
      <c r="O834" s="294"/>
      <c r="P834" s="294"/>
      <c r="Q834" s="294"/>
      <c r="R834" s="294"/>
      <c r="S834" s="294"/>
      <c r="T834" s="294"/>
    </row>
    <row r="835" spans="1:20" s="21" customFormat="1" ht="12.75" hidden="1" customHeight="1">
      <c r="A835" s="60"/>
      <c r="B835" s="8" t="s">
        <v>35</v>
      </c>
      <c r="C835" s="2" t="s">
        <v>21</v>
      </c>
      <c r="D835" s="2" t="s">
        <v>21</v>
      </c>
      <c r="E835" s="9" t="s">
        <v>634</v>
      </c>
      <c r="F835" s="10" t="s">
        <v>78</v>
      </c>
      <c r="G835" s="148">
        <f>H835+I835+J835+K835</f>
        <v>0</v>
      </c>
      <c r="H835" s="149">
        <f>'приложение 8.3.'!I980</f>
        <v>0</v>
      </c>
      <c r="I835" s="149">
        <f>'приложение 8.3.'!J980</f>
        <v>0</v>
      </c>
      <c r="J835" s="149">
        <f>'приложение 8.3.'!K980</f>
        <v>0</v>
      </c>
      <c r="K835" s="149">
        <f>'приложение 8.3.'!L980</f>
        <v>0</v>
      </c>
      <c r="M835" s="294"/>
      <c r="N835" s="294"/>
      <c r="O835" s="294"/>
      <c r="P835" s="294"/>
      <c r="Q835" s="294"/>
      <c r="R835" s="294"/>
      <c r="S835" s="294"/>
      <c r="T835" s="294"/>
    </row>
    <row r="836" spans="1:20" s="19" customFormat="1" ht="127.5" hidden="1" customHeight="1">
      <c r="A836" s="6"/>
      <c r="B836" s="8" t="s">
        <v>635</v>
      </c>
      <c r="C836" s="2" t="s">
        <v>21</v>
      </c>
      <c r="D836" s="2" t="s">
        <v>21</v>
      </c>
      <c r="E836" s="9" t="s">
        <v>636</v>
      </c>
      <c r="F836" s="2"/>
      <c r="G836" s="155">
        <f>SUM(H836:K836)</f>
        <v>0</v>
      </c>
      <c r="H836" s="292">
        <f t="shared" ref="H836:K837" si="205">H837</f>
        <v>0</v>
      </c>
      <c r="I836" s="292">
        <f t="shared" si="205"/>
        <v>0</v>
      </c>
      <c r="J836" s="292">
        <f t="shared" si="205"/>
        <v>0</v>
      </c>
      <c r="K836" s="292">
        <f t="shared" si="205"/>
        <v>0</v>
      </c>
      <c r="M836" s="293"/>
      <c r="N836" s="293"/>
      <c r="O836" s="293"/>
      <c r="P836" s="293"/>
      <c r="Q836" s="293"/>
      <c r="R836" s="293"/>
      <c r="S836" s="293"/>
      <c r="T836" s="293"/>
    </row>
    <row r="837" spans="1:20" s="21" customFormat="1" ht="38.25" hidden="1" customHeight="1">
      <c r="A837" s="60"/>
      <c r="B837" s="8" t="s">
        <v>342</v>
      </c>
      <c r="C837" s="2" t="s">
        <v>21</v>
      </c>
      <c r="D837" s="2" t="s">
        <v>21</v>
      </c>
      <c r="E837" s="9" t="s">
        <v>636</v>
      </c>
      <c r="F837" s="10" t="s">
        <v>77</v>
      </c>
      <c r="G837" s="148">
        <f>H837+I837+J837+K837</f>
        <v>0</v>
      </c>
      <c r="H837" s="149">
        <f t="shared" si="205"/>
        <v>0</v>
      </c>
      <c r="I837" s="149">
        <f t="shared" si="205"/>
        <v>0</v>
      </c>
      <c r="J837" s="149">
        <f t="shared" si="205"/>
        <v>0</v>
      </c>
      <c r="K837" s="149">
        <f t="shared" si="205"/>
        <v>0</v>
      </c>
      <c r="M837" s="294"/>
      <c r="N837" s="294"/>
      <c r="O837" s="294"/>
      <c r="P837" s="294"/>
      <c r="Q837" s="294"/>
      <c r="R837" s="294"/>
      <c r="S837" s="294"/>
      <c r="T837" s="294"/>
    </row>
    <row r="838" spans="1:20" s="21" customFormat="1" ht="12.75" hidden="1" customHeight="1">
      <c r="A838" s="60"/>
      <c r="B838" s="8" t="s">
        <v>35</v>
      </c>
      <c r="C838" s="2" t="s">
        <v>21</v>
      </c>
      <c r="D838" s="2" t="s">
        <v>21</v>
      </c>
      <c r="E838" s="9" t="s">
        <v>636</v>
      </c>
      <c r="F838" s="10" t="s">
        <v>78</v>
      </c>
      <c r="G838" s="148">
        <f>H838+I838+J838+K838</f>
        <v>0</v>
      </c>
      <c r="H838" s="149">
        <f>'приложение 8.3.'!I984</f>
        <v>0</v>
      </c>
      <c r="I838" s="149">
        <f>'приложение 8.3.'!J984</f>
        <v>0</v>
      </c>
      <c r="J838" s="149">
        <f>'приложение 8.3.'!K984</f>
        <v>0</v>
      </c>
      <c r="K838" s="149">
        <f>'приложение 8.3.'!L984</f>
        <v>0</v>
      </c>
      <c r="M838" s="294"/>
      <c r="N838" s="294"/>
      <c r="O838" s="294"/>
      <c r="P838" s="294"/>
      <c r="Q838" s="294"/>
      <c r="R838" s="294"/>
      <c r="S838" s="294"/>
      <c r="T838" s="294"/>
    </row>
    <row r="839" spans="1:20" ht="12.75" customHeight="1">
      <c r="A839" s="196"/>
      <c r="B839" s="207" t="s">
        <v>143</v>
      </c>
      <c r="C839" s="198" t="s">
        <v>33</v>
      </c>
      <c r="D839" s="198" t="s">
        <v>15</v>
      </c>
      <c r="E839" s="198"/>
      <c r="F839" s="198"/>
      <c r="G839" s="302">
        <f t="shared" ref="G839:G850" si="206">SUM(H839:K839)</f>
        <v>10408.9</v>
      </c>
      <c r="H839" s="302">
        <f>H840+H846+H866+H893</f>
        <v>46.300000000000004</v>
      </c>
      <c r="I839" s="302">
        <f>I840+I846+I866+I893</f>
        <v>9485.1</v>
      </c>
      <c r="J839" s="302">
        <f>J840+J846+J866+J893</f>
        <v>877.5</v>
      </c>
      <c r="K839" s="302">
        <f>K840+K846+K866+K893</f>
        <v>0</v>
      </c>
    </row>
    <row r="840" spans="1:20" ht="12.75" hidden="1" customHeight="1">
      <c r="A840" s="196"/>
      <c r="B840" s="207" t="s">
        <v>144</v>
      </c>
      <c r="C840" s="198" t="s">
        <v>33</v>
      </c>
      <c r="D840" s="198" t="s">
        <v>14</v>
      </c>
      <c r="E840" s="198"/>
      <c r="F840" s="198"/>
      <c r="G840" s="302">
        <f t="shared" si="206"/>
        <v>0</v>
      </c>
      <c r="H840" s="302">
        <f>H841</f>
        <v>0</v>
      </c>
      <c r="I840" s="302">
        <f t="shared" ref="I840:K842" si="207">I841</f>
        <v>0</v>
      </c>
      <c r="J840" s="302">
        <f t="shared" si="207"/>
        <v>0</v>
      </c>
      <c r="K840" s="302">
        <f t="shared" si="207"/>
        <v>0</v>
      </c>
    </row>
    <row r="841" spans="1:20" ht="51" hidden="1" customHeight="1">
      <c r="A841" s="200"/>
      <c r="B841" s="97" t="s">
        <v>98</v>
      </c>
      <c r="C841" s="142" t="s">
        <v>33</v>
      </c>
      <c r="D841" s="142" t="s">
        <v>14</v>
      </c>
      <c r="E841" s="142" t="s">
        <v>248</v>
      </c>
      <c r="F841" s="142"/>
      <c r="G841" s="302">
        <f t="shared" si="206"/>
        <v>0</v>
      </c>
      <c r="H841" s="303">
        <f>H842</f>
        <v>0</v>
      </c>
      <c r="I841" s="303">
        <f t="shared" si="207"/>
        <v>0</v>
      </c>
      <c r="J841" s="303">
        <f t="shared" si="207"/>
        <v>0</v>
      </c>
      <c r="K841" s="303">
        <f t="shared" si="207"/>
        <v>0</v>
      </c>
    </row>
    <row r="842" spans="1:20" ht="38.25" hidden="1" customHeight="1">
      <c r="A842" s="200"/>
      <c r="B842" s="201" t="s">
        <v>249</v>
      </c>
      <c r="C842" s="142" t="s">
        <v>33</v>
      </c>
      <c r="D842" s="142" t="s">
        <v>14</v>
      </c>
      <c r="E842" s="142" t="s">
        <v>250</v>
      </c>
      <c r="F842" s="142"/>
      <c r="G842" s="302">
        <f t="shared" si="206"/>
        <v>0</v>
      </c>
      <c r="H842" s="303">
        <f>H843</f>
        <v>0</v>
      </c>
      <c r="I842" s="303">
        <f t="shared" si="207"/>
        <v>0</v>
      </c>
      <c r="J842" s="303">
        <f t="shared" si="207"/>
        <v>0</v>
      </c>
      <c r="K842" s="303">
        <f t="shared" si="207"/>
        <v>0</v>
      </c>
    </row>
    <row r="843" spans="1:20" ht="25.5" hidden="1" customHeight="1">
      <c r="A843" s="196"/>
      <c r="B843" s="201" t="s">
        <v>271</v>
      </c>
      <c r="C843" s="142" t="s">
        <v>33</v>
      </c>
      <c r="D843" s="142" t="s">
        <v>14</v>
      </c>
      <c r="E843" s="142" t="s">
        <v>272</v>
      </c>
      <c r="F843" s="198"/>
      <c r="G843" s="302">
        <f t="shared" si="206"/>
        <v>0</v>
      </c>
      <c r="H843" s="303">
        <f>H844</f>
        <v>0</v>
      </c>
      <c r="I843" s="303">
        <v>0</v>
      </c>
      <c r="J843" s="303">
        <v>0</v>
      </c>
      <c r="K843" s="303">
        <v>0</v>
      </c>
    </row>
    <row r="844" spans="1:20" ht="25.5" hidden="1" customHeight="1">
      <c r="A844" s="200"/>
      <c r="B844" s="201" t="s">
        <v>145</v>
      </c>
      <c r="C844" s="142" t="s">
        <v>33</v>
      </c>
      <c r="D844" s="142" t="s">
        <v>14</v>
      </c>
      <c r="E844" s="142" t="s">
        <v>272</v>
      </c>
      <c r="F844" s="142" t="s">
        <v>146</v>
      </c>
      <c r="G844" s="302">
        <f t="shared" si="206"/>
        <v>0</v>
      </c>
      <c r="H844" s="303">
        <f>H845</f>
        <v>0</v>
      </c>
      <c r="I844" s="303">
        <f>I845</f>
        <v>0</v>
      </c>
      <c r="J844" s="303">
        <f>J845</f>
        <v>0</v>
      </c>
      <c r="K844" s="303">
        <f>K845</f>
        <v>0</v>
      </c>
    </row>
    <row r="845" spans="1:20" ht="38.25" hidden="1" customHeight="1">
      <c r="A845" s="200"/>
      <c r="B845" s="201" t="s">
        <v>147</v>
      </c>
      <c r="C845" s="142" t="s">
        <v>33</v>
      </c>
      <c r="D845" s="142" t="s">
        <v>14</v>
      </c>
      <c r="E845" s="142" t="s">
        <v>272</v>
      </c>
      <c r="F845" s="142" t="s">
        <v>148</v>
      </c>
      <c r="G845" s="302">
        <f t="shared" si="206"/>
        <v>0</v>
      </c>
      <c r="H845" s="303">
        <f>'приложение 8.3.'!I992</f>
        <v>0</v>
      </c>
      <c r="I845" s="303">
        <f>'приложение 8.3.'!J992</f>
        <v>0</v>
      </c>
      <c r="J845" s="303">
        <f>'приложение 8.3.'!K992</f>
        <v>0</v>
      </c>
      <c r="K845" s="303">
        <f>'приложение 8.3.'!L992</f>
        <v>0</v>
      </c>
    </row>
    <row r="846" spans="1:20" ht="12.75" customHeight="1">
      <c r="A846" s="196"/>
      <c r="B846" s="197" t="s">
        <v>150</v>
      </c>
      <c r="C846" s="198" t="s">
        <v>33</v>
      </c>
      <c r="D846" s="198" t="s">
        <v>17</v>
      </c>
      <c r="E846" s="198"/>
      <c r="F846" s="198"/>
      <c r="G846" s="302">
        <f t="shared" si="206"/>
        <v>941.7</v>
      </c>
      <c r="H846" s="302">
        <f>H847</f>
        <v>46.300000000000004</v>
      </c>
      <c r="I846" s="302">
        <f>I847</f>
        <v>17.899999999999999</v>
      </c>
      <c r="J846" s="302">
        <f>J847</f>
        <v>877.5</v>
      </c>
      <c r="K846" s="302">
        <f>K847</f>
        <v>0</v>
      </c>
    </row>
    <row r="847" spans="1:20" ht="76.5" customHeight="1">
      <c r="A847" s="196"/>
      <c r="B847" s="201" t="s">
        <v>372</v>
      </c>
      <c r="C847" s="142" t="s">
        <v>33</v>
      </c>
      <c r="D847" s="142" t="s">
        <v>17</v>
      </c>
      <c r="E847" s="142" t="s">
        <v>373</v>
      </c>
      <c r="F847" s="142"/>
      <c r="G847" s="302">
        <f t="shared" si="206"/>
        <v>941.7</v>
      </c>
      <c r="H847" s="303">
        <f>H848+H851+H854+H857+H860+H863</f>
        <v>46.300000000000004</v>
      </c>
      <c r="I847" s="303">
        <f>I848+I851+I854+I857+I860+I863</f>
        <v>17.899999999999999</v>
      </c>
      <c r="J847" s="303">
        <f>J848+J851+J854+J857+J860+J863</f>
        <v>877.5</v>
      </c>
      <c r="K847" s="303">
        <f>K848+K851+K854+K857+K860+K863</f>
        <v>0</v>
      </c>
    </row>
    <row r="848" spans="1:20" ht="25.5" hidden="1" customHeight="1">
      <c r="A848" s="196"/>
      <c r="B848" s="97" t="s">
        <v>215</v>
      </c>
      <c r="C848" s="142" t="s">
        <v>33</v>
      </c>
      <c r="D848" s="142" t="s">
        <v>17</v>
      </c>
      <c r="E848" s="142" t="s">
        <v>374</v>
      </c>
      <c r="F848" s="142"/>
      <c r="G848" s="302">
        <f t="shared" si="206"/>
        <v>0</v>
      </c>
      <c r="H848" s="303">
        <f>H849</f>
        <v>0</v>
      </c>
      <c r="I848" s="303">
        <f t="shared" ref="I848:K849" si="208">I849</f>
        <v>0</v>
      </c>
      <c r="J848" s="303">
        <f t="shared" si="208"/>
        <v>0</v>
      </c>
      <c r="K848" s="303">
        <f t="shared" si="208"/>
        <v>0</v>
      </c>
    </row>
    <row r="849" spans="1:12" ht="25.5" hidden="1" customHeight="1">
      <c r="A849" s="196"/>
      <c r="B849" s="201" t="s">
        <v>145</v>
      </c>
      <c r="C849" s="142" t="s">
        <v>33</v>
      </c>
      <c r="D849" s="142" t="s">
        <v>17</v>
      </c>
      <c r="E849" s="142" t="s">
        <v>374</v>
      </c>
      <c r="F849" s="142" t="s">
        <v>146</v>
      </c>
      <c r="G849" s="302">
        <f t="shared" si="206"/>
        <v>0</v>
      </c>
      <c r="H849" s="303">
        <f>H850</f>
        <v>0</v>
      </c>
      <c r="I849" s="303">
        <f t="shared" si="208"/>
        <v>0</v>
      </c>
      <c r="J849" s="303">
        <f t="shared" si="208"/>
        <v>0</v>
      </c>
      <c r="K849" s="303">
        <f t="shared" si="208"/>
        <v>0</v>
      </c>
    </row>
    <row r="850" spans="1:12" ht="38.25" hidden="1" customHeight="1">
      <c r="A850" s="196"/>
      <c r="B850" s="201" t="s">
        <v>147</v>
      </c>
      <c r="C850" s="142" t="s">
        <v>33</v>
      </c>
      <c r="D850" s="142" t="s">
        <v>17</v>
      </c>
      <c r="E850" s="142" t="s">
        <v>374</v>
      </c>
      <c r="F850" s="142" t="s">
        <v>148</v>
      </c>
      <c r="G850" s="302">
        <f t="shared" si="206"/>
        <v>0</v>
      </c>
      <c r="H850" s="303">
        <f>'приложение 8.3.'!I998</f>
        <v>0</v>
      </c>
      <c r="I850" s="303">
        <f>'приложение 8.3.'!J998</f>
        <v>0</v>
      </c>
      <c r="J850" s="303">
        <f>'приложение 8.3.'!K998</f>
        <v>0</v>
      </c>
      <c r="K850" s="303">
        <f>'приложение 8.3.'!L998</f>
        <v>0</v>
      </c>
    </row>
    <row r="851" spans="1:12" ht="165.75" customHeight="1">
      <c r="A851" s="196"/>
      <c r="B851" s="201" t="s">
        <v>497</v>
      </c>
      <c r="C851" s="142" t="s">
        <v>33</v>
      </c>
      <c r="D851" s="142" t="s">
        <v>17</v>
      </c>
      <c r="E851" s="142" t="s">
        <v>442</v>
      </c>
      <c r="F851" s="142"/>
      <c r="G851" s="302">
        <f t="shared" ref="G851:G859" si="209">SUM(H851:K851)</f>
        <v>877.6</v>
      </c>
      <c r="H851" s="303">
        <f>H852</f>
        <v>0.1</v>
      </c>
      <c r="I851" s="303">
        <f t="shared" ref="I851:K852" si="210">I852</f>
        <v>0</v>
      </c>
      <c r="J851" s="303">
        <f t="shared" si="210"/>
        <v>877.5</v>
      </c>
      <c r="K851" s="303">
        <f t="shared" si="210"/>
        <v>0</v>
      </c>
    </row>
    <row r="852" spans="1:12" ht="25.5" customHeight="1">
      <c r="A852" s="196"/>
      <c r="B852" s="201" t="s">
        <v>145</v>
      </c>
      <c r="C852" s="142" t="s">
        <v>33</v>
      </c>
      <c r="D852" s="142" t="s">
        <v>17</v>
      </c>
      <c r="E852" s="142" t="s">
        <v>442</v>
      </c>
      <c r="F852" s="142" t="s">
        <v>146</v>
      </c>
      <c r="G852" s="302">
        <f t="shared" si="209"/>
        <v>877.6</v>
      </c>
      <c r="H852" s="303">
        <f>H853</f>
        <v>0.1</v>
      </c>
      <c r="I852" s="303">
        <f t="shared" si="210"/>
        <v>0</v>
      </c>
      <c r="J852" s="303">
        <f t="shared" si="210"/>
        <v>877.5</v>
      </c>
      <c r="K852" s="303">
        <f t="shared" si="210"/>
        <v>0</v>
      </c>
    </row>
    <row r="853" spans="1:12" ht="38.25" customHeight="1">
      <c r="A853" s="196"/>
      <c r="B853" s="201" t="s">
        <v>147</v>
      </c>
      <c r="C853" s="142" t="s">
        <v>33</v>
      </c>
      <c r="D853" s="142" t="s">
        <v>17</v>
      </c>
      <c r="E853" s="142" t="s">
        <v>442</v>
      </c>
      <c r="F853" s="142" t="s">
        <v>148</v>
      </c>
      <c r="G853" s="302">
        <f t="shared" si="209"/>
        <v>877.6</v>
      </c>
      <c r="H853" s="303">
        <f>'приложение 8.3.'!I1002</f>
        <v>0.1</v>
      </c>
      <c r="I853" s="303">
        <f>'приложение 8.3.'!J1002</f>
        <v>0</v>
      </c>
      <c r="J853" s="303">
        <f>'приложение 8.3.'!K1002</f>
        <v>877.5</v>
      </c>
      <c r="K853" s="303">
        <f>'приложение 8.3.'!L1002</f>
        <v>0</v>
      </c>
    </row>
    <row r="854" spans="1:12" s="211" customFormat="1" ht="293.25" hidden="1" customHeight="1">
      <c r="A854" s="196"/>
      <c r="B854" s="201" t="s">
        <v>498</v>
      </c>
      <c r="C854" s="142" t="s">
        <v>33</v>
      </c>
      <c r="D854" s="142" t="s">
        <v>17</v>
      </c>
      <c r="E854" s="142" t="s">
        <v>443</v>
      </c>
      <c r="F854" s="142"/>
      <c r="G854" s="302">
        <f t="shared" si="209"/>
        <v>0</v>
      </c>
      <c r="H854" s="303">
        <f>H855</f>
        <v>0</v>
      </c>
      <c r="I854" s="303">
        <f t="shared" ref="I854:K855" si="211">I855</f>
        <v>0</v>
      </c>
      <c r="J854" s="303">
        <f t="shared" si="211"/>
        <v>0</v>
      </c>
      <c r="K854" s="303">
        <f t="shared" si="211"/>
        <v>0</v>
      </c>
      <c r="L854" s="143"/>
    </row>
    <row r="855" spans="1:12" s="211" customFormat="1" ht="25.5" hidden="1" customHeight="1">
      <c r="A855" s="196"/>
      <c r="B855" s="201" t="s">
        <v>145</v>
      </c>
      <c r="C855" s="142" t="s">
        <v>33</v>
      </c>
      <c r="D855" s="142" t="s">
        <v>17</v>
      </c>
      <c r="E855" s="142" t="s">
        <v>443</v>
      </c>
      <c r="F855" s="142" t="s">
        <v>146</v>
      </c>
      <c r="G855" s="302">
        <f t="shared" si="209"/>
        <v>0</v>
      </c>
      <c r="H855" s="303">
        <f>H856</f>
        <v>0</v>
      </c>
      <c r="I855" s="303">
        <f t="shared" si="211"/>
        <v>0</v>
      </c>
      <c r="J855" s="303">
        <f t="shared" si="211"/>
        <v>0</v>
      </c>
      <c r="K855" s="303">
        <f t="shared" si="211"/>
        <v>0</v>
      </c>
      <c r="L855" s="143"/>
    </row>
    <row r="856" spans="1:12" s="211" customFormat="1" ht="38.25" hidden="1" customHeight="1">
      <c r="A856" s="196"/>
      <c r="B856" s="201" t="s">
        <v>147</v>
      </c>
      <c r="C856" s="142" t="s">
        <v>33</v>
      </c>
      <c r="D856" s="142" t="s">
        <v>17</v>
      </c>
      <c r="E856" s="142" t="s">
        <v>443</v>
      </c>
      <c r="F856" s="142" t="s">
        <v>148</v>
      </c>
      <c r="G856" s="302">
        <f t="shared" si="209"/>
        <v>0</v>
      </c>
      <c r="H856" s="303">
        <f>'приложение 8.3.'!I1006</f>
        <v>0</v>
      </c>
      <c r="I856" s="303">
        <f>'приложение 8.3.'!J1006</f>
        <v>0</v>
      </c>
      <c r="J856" s="303">
        <f>'приложение 8.3.'!K1006</f>
        <v>0</v>
      </c>
      <c r="K856" s="303">
        <f>'приложение 8.3.'!L1006</f>
        <v>0</v>
      </c>
      <c r="L856" s="143"/>
    </row>
    <row r="857" spans="1:12" s="211" customFormat="1" ht="212.25" hidden="1" customHeight="1">
      <c r="A857" s="196"/>
      <c r="B857" s="201" t="s">
        <v>499</v>
      </c>
      <c r="C857" s="142" t="s">
        <v>33</v>
      </c>
      <c r="D857" s="142" t="s">
        <v>17</v>
      </c>
      <c r="E857" s="142" t="s">
        <v>444</v>
      </c>
      <c r="F857" s="142"/>
      <c r="G857" s="302">
        <f t="shared" si="209"/>
        <v>0</v>
      </c>
      <c r="H857" s="303">
        <f>H858</f>
        <v>0</v>
      </c>
      <c r="I857" s="303">
        <f t="shared" ref="I857:K858" si="212">I858</f>
        <v>0</v>
      </c>
      <c r="J857" s="303">
        <f t="shared" si="212"/>
        <v>0</v>
      </c>
      <c r="K857" s="303">
        <f t="shared" si="212"/>
        <v>0</v>
      </c>
      <c r="L857" s="143"/>
    </row>
    <row r="858" spans="1:12" s="211" customFormat="1" ht="25.5" hidden="1" customHeight="1">
      <c r="A858" s="196"/>
      <c r="B858" s="201" t="s">
        <v>145</v>
      </c>
      <c r="C858" s="142" t="s">
        <v>33</v>
      </c>
      <c r="D858" s="142" t="s">
        <v>17</v>
      </c>
      <c r="E858" s="142" t="s">
        <v>444</v>
      </c>
      <c r="F858" s="142" t="s">
        <v>146</v>
      </c>
      <c r="G858" s="302">
        <f t="shared" si="209"/>
        <v>0</v>
      </c>
      <c r="H858" s="303">
        <f>H859</f>
        <v>0</v>
      </c>
      <c r="I858" s="303">
        <f t="shared" si="212"/>
        <v>0</v>
      </c>
      <c r="J858" s="303">
        <f t="shared" si="212"/>
        <v>0</v>
      </c>
      <c r="K858" s="303">
        <f t="shared" si="212"/>
        <v>0</v>
      </c>
      <c r="L858" s="143"/>
    </row>
    <row r="859" spans="1:12" s="211" customFormat="1" ht="38.25" hidden="1" customHeight="1">
      <c r="A859" s="196"/>
      <c r="B859" s="201" t="s">
        <v>147</v>
      </c>
      <c r="C859" s="142" t="s">
        <v>33</v>
      </c>
      <c r="D859" s="142" t="s">
        <v>17</v>
      </c>
      <c r="E859" s="142" t="s">
        <v>444</v>
      </c>
      <c r="F859" s="142" t="s">
        <v>148</v>
      </c>
      <c r="G859" s="302">
        <f t="shared" si="209"/>
        <v>0</v>
      </c>
      <c r="H859" s="303">
        <f>'приложение 8.3.'!I1010</f>
        <v>0</v>
      </c>
      <c r="I859" s="303">
        <f>'приложение 8.3.'!J1010</f>
        <v>0</v>
      </c>
      <c r="J859" s="303">
        <f>'приложение 8.3.'!K1010</f>
        <v>0</v>
      </c>
      <c r="K859" s="303">
        <f>'приложение 8.3.'!L1010</f>
        <v>0</v>
      </c>
      <c r="L859" s="143"/>
    </row>
    <row r="860" spans="1:12" ht="204" customHeight="1">
      <c r="A860" s="215"/>
      <c r="B860" s="234" t="s">
        <v>594</v>
      </c>
      <c r="C860" s="135" t="s">
        <v>33</v>
      </c>
      <c r="D860" s="135" t="s">
        <v>17</v>
      </c>
      <c r="E860" s="135" t="s">
        <v>595</v>
      </c>
      <c r="F860" s="135"/>
      <c r="G860" s="304">
        <f>H860+I860+J860+K860</f>
        <v>46.2</v>
      </c>
      <c r="H860" s="305">
        <f t="shared" ref="H860:K861" si="213">H861</f>
        <v>46.2</v>
      </c>
      <c r="I860" s="305">
        <f t="shared" si="213"/>
        <v>0</v>
      </c>
      <c r="J860" s="305">
        <f t="shared" si="213"/>
        <v>0</v>
      </c>
      <c r="K860" s="305">
        <f t="shared" si="213"/>
        <v>0</v>
      </c>
      <c r="L860" s="211"/>
    </row>
    <row r="861" spans="1:12" ht="25.5" customHeight="1">
      <c r="A861" s="215"/>
      <c r="B861" s="206" t="s">
        <v>145</v>
      </c>
      <c r="C861" s="135" t="s">
        <v>33</v>
      </c>
      <c r="D861" s="135" t="s">
        <v>17</v>
      </c>
      <c r="E861" s="135" t="s">
        <v>595</v>
      </c>
      <c r="F861" s="135" t="s">
        <v>146</v>
      </c>
      <c r="G861" s="304">
        <f>H861+I861+J861+K861</f>
        <v>46.2</v>
      </c>
      <c r="H861" s="305">
        <f t="shared" si="213"/>
        <v>46.2</v>
      </c>
      <c r="I861" s="305">
        <f t="shared" si="213"/>
        <v>0</v>
      </c>
      <c r="J861" s="305">
        <f t="shared" si="213"/>
        <v>0</v>
      </c>
      <c r="K861" s="305">
        <f t="shared" si="213"/>
        <v>0</v>
      </c>
      <c r="L861" s="211"/>
    </row>
    <row r="862" spans="1:12" ht="38.25" customHeight="1">
      <c r="A862" s="215"/>
      <c r="B862" s="206" t="s">
        <v>147</v>
      </c>
      <c r="C862" s="135" t="s">
        <v>33</v>
      </c>
      <c r="D862" s="135" t="s">
        <v>17</v>
      </c>
      <c r="E862" s="135" t="s">
        <v>595</v>
      </c>
      <c r="F862" s="135" t="s">
        <v>148</v>
      </c>
      <c r="G862" s="304">
        <f>H862+I862+J862+K862</f>
        <v>46.2</v>
      </c>
      <c r="H862" s="305">
        <f>'приложение 8.3.'!I1014</f>
        <v>46.2</v>
      </c>
      <c r="I862" s="305">
        <f>'приложение 8.3.'!J1014</f>
        <v>0</v>
      </c>
      <c r="J862" s="305">
        <f>'приложение 8.3.'!K1014</f>
        <v>0</v>
      </c>
      <c r="K862" s="305">
        <f>'приложение 8.3.'!L1014</f>
        <v>0</v>
      </c>
      <c r="L862" s="211"/>
    </row>
    <row r="863" spans="1:12" ht="229.5" customHeight="1">
      <c r="A863" s="215"/>
      <c r="B863" s="228" t="s">
        <v>461</v>
      </c>
      <c r="C863" s="135" t="s">
        <v>33</v>
      </c>
      <c r="D863" s="135" t="s">
        <v>17</v>
      </c>
      <c r="E863" s="135" t="s">
        <v>532</v>
      </c>
      <c r="F863" s="135"/>
      <c r="G863" s="304">
        <f>SUM(H863:K863)</f>
        <v>17.899999999999999</v>
      </c>
      <c r="H863" s="305">
        <f t="shared" ref="H863:K864" si="214">H864</f>
        <v>0</v>
      </c>
      <c r="I863" s="305">
        <f t="shared" si="214"/>
        <v>17.899999999999999</v>
      </c>
      <c r="J863" s="305">
        <f t="shared" si="214"/>
        <v>0</v>
      </c>
      <c r="K863" s="305">
        <f t="shared" si="214"/>
        <v>0</v>
      </c>
      <c r="L863" s="211"/>
    </row>
    <row r="864" spans="1:12" ht="25.5" customHeight="1">
      <c r="A864" s="215"/>
      <c r="B864" s="206" t="s">
        <v>145</v>
      </c>
      <c r="C864" s="135" t="s">
        <v>33</v>
      </c>
      <c r="D864" s="135" t="s">
        <v>17</v>
      </c>
      <c r="E864" s="135" t="s">
        <v>532</v>
      </c>
      <c r="F864" s="135" t="s">
        <v>146</v>
      </c>
      <c r="G864" s="304">
        <f>H864+I864+J864+K864</f>
        <v>17.899999999999999</v>
      </c>
      <c r="H864" s="305">
        <f t="shared" si="214"/>
        <v>0</v>
      </c>
      <c r="I864" s="305">
        <f t="shared" si="214"/>
        <v>17.899999999999999</v>
      </c>
      <c r="J864" s="305">
        <f t="shared" si="214"/>
        <v>0</v>
      </c>
      <c r="K864" s="305">
        <f t="shared" si="214"/>
        <v>0</v>
      </c>
      <c r="L864" s="211"/>
    </row>
    <row r="865" spans="1:12" ht="38.25" customHeight="1">
      <c r="A865" s="215"/>
      <c r="B865" s="206" t="s">
        <v>147</v>
      </c>
      <c r="C865" s="135" t="s">
        <v>33</v>
      </c>
      <c r="D865" s="135" t="s">
        <v>17</v>
      </c>
      <c r="E865" s="135" t="s">
        <v>532</v>
      </c>
      <c r="F865" s="135" t="s">
        <v>148</v>
      </c>
      <c r="G865" s="304">
        <f>H865+I865+J865+K865</f>
        <v>17.899999999999999</v>
      </c>
      <c r="H865" s="305">
        <f>'приложение 8.3.'!I1018</f>
        <v>0</v>
      </c>
      <c r="I865" s="305">
        <f>'приложение 8.3.'!J1018</f>
        <v>17.899999999999999</v>
      </c>
      <c r="J865" s="305">
        <f>'приложение 8.3.'!K1018</f>
        <v>0</v>
      </c>
      <c r="K865" s="305">
        <f>'приложение 8.3.'!L1018</f>
        <v>0</v>
      </c>
      <c r="L865" s="211"/>
    </row>
    <row r="866" spans="1:12" ht="12.75" customHeight="1">
      <c r="A866" s="196"/>
      <c r="B866" s="207" t="s">
        <v>153</v>
      </c>
      <c r="C866" s="198" t="s">
        <v>33</v>
      </c>
      <c r="D866" s="198" t="s">
        <v>18</v>
      </c>
      <c r="E866" s="198"/>
      <c r="F866" s="198"/>
      <c r="G866" s="302">
        <f t="shared" ref="G866:G871" si="215">SUM(H866:K866)</f>
        <v>9467.2000000000007</v>
      </c>
      <c r="H866" s="302">
        <f>H867+H880+H886</f>
        <v>0</v>
      </c>
      <c r="I866" s="302">
        <f>I867+I880+I886</f>
        <v>9467.2000000000007</v>
      </c>
      <c r="J866" s="302">
        <f>J867+J880+J886</f>
        <v>0</v>
      </c>
      <c r="K866" s="302">
        <f>K867+K880+K886</f>
        <v>0</v>
      </c>
    </row>
    <row r="867" spans="1:12" ht="38.25" hidden="1" customHeight="1">
      <c r="A867" s="202"/>
      <c r="B867" s="105" t="s">
        <v>160</v>
      </c>
      <c r="C867" s="142" t="s">
        <v>33</v>
      </c>
      <c r="D867" s="142" t="s">
        <v>18</v>
      </c>
      <c r="E867" s="142" t="s">
        <v>299</v>
      </c>
      <c r="F867" s="142"/>
      <c r="G867" s="302">
        <f t="shared" si="215"/>
        <v>0</v>
      </c>
      <c r="H867" s="303">
        <f>H868+H874</f>
        <v>0</v>
      </c>
      <c r="I867" s="303">
        <f>I868+I874</f>
        <v>0</v>
      </c>
      <c r="J867" s="303">
        <f>J868+J874</f>
        <v>0</v>
      </c>
      <c r="K867" s="303">
        <f>K868+K874</f>
        <v>0</v>
      </c>
    </row>
    <row r="868" spans="1:12" ht="25.5" hidden="1" customHeight="1">
      <c r="A868" s="202"/>
      <c r="B868" s="105" t="s">
        <v>300</v>
      </c>
      <c r="C868" s="142" t="s">
        <v>33</v>
      </c>
      <c r="D868" s="142" t="s">
        <v>18</v>
      </c>
      <c r="E868" s="142" t="s">
        <v>301</v>
      </c>
      <c r="F868" s="142"/>
      <c r="G868" s="302">
        <f t="shared" si="215"/>
        <v>0</v>
      </c>
      <c r="H868" s="303">
        <f>H869</f>
        <v>0</v>
      </c>
      <c r="I868" s="303">
        <f t="shared" ref="I868:K870" si="216">I869</f>
        <v>0</v>
      </c>
      <c r="J868" s="303">
        <f t="shared" si="216"/>
        <v>0</v>
      </c>
      <c r="K868" s="303">
        <f t="shared" si="216"/>
        <v>0</v>
      </c>
    </row>
    <row r="869" spans="1:12" ht="25.5" hidden="1" customHeight="1">
      <c r="A869" s="202"/>
      <c r="B869" s="206" t="s">
        <v>302</v>
      </c>
      <c r="C869" s="142" t="s">
        <v>33</v>
      </c>
      <c r="D869" s="142" t="s">
        <v>18</v>
      </c>
      <c r="E869" s="142" t="s">
        <v>303</v>
      </c>
      <c r="F869" s="142"/>
      <c r="G869" s="302">
        <f t="shared" si="215"/>
        <v>0</v>
      </c>
      <c r="H869" s="303">
        <f>H870</f>
        <v>0</v>
      </c>
      <c r="I869" s="303">
        <f t="shared" si="216"/>
        <v>0</v>
      </c>
      <c r="J869" s="303">
        <f t="shared" si="216"/>
        <v>0</v>
      </c>
      <c r="K869" s="303">
        <f t="shared" si="216"/>
        <v>0</v>
      </c>
    </row>
    <row r="870" spans="1:12" ht="153" hidden="1" customHeight="1">
      <c r="A870" s="141"/>
      <c r="B870" s="86" t="s">
        <v>573</v>
      </c>
      <c r="C870" s="98" t="s">
        <v>33</v>
      </c>
      <c r="D870" s="98" t="s">
        <v>18</v>
      </c>
      <c r="E870" s="98" t="s">
        <v>533</v>
      </c>
      <c r="F870" s="100"/>
      <c r="G870" s="299">
        <f t="shared" si="215"/>
        <v>0</v>
      </c>
      <c r="H870" s="300">
        <f>H871</f>
        <v>0</v>
      </c>
      <c r="I870" s="300">
        <f t="shared" si="216"/>
        <v>0</v>
      </c>
      <c r="J870" s="300">
        <f t="shared" si="216"/>
        <v>0</v>
      </c>
      <c r="K870" s="300">
        <f t="shared" si="216"/>
        <v>0</v>
      </c>
    </row>
    <row r="871" spans="1:12" ht="25.5" hidden="1" customHeight="1">
      <c r="A871" s="144"/>
      <c r="B871" s="97" t="s">
        <v>145</v>
      </c>
      <c r="C871" s="98" t="s">
        <v>33</v>
      </c>
      <c r="D871" s="98" t="s">
        <v>18</v>
      </c>
      <c r="E871" s="98" t="s">
        <v>533</v>
      </c>
      <c r="F871" s="98" t="s">
        <v>146</v>
      </c>
      <c r="G871" s="299">
        <f t="shared" si="215"/>
        <v>0</v>
      </c>
      <c r="H871" s="300">
        <f>H872+H873</f>
        <v>0</v>
      </c>
      <c r="I871" s="300">
        <f>I872+I873</f>
        <v>0</v>
      </c>
      <c r="J871" s="300">
        <f>J872+J873</f>
        <v>0</v>
      </c>
      <c r="K871" s="300">
        <f>K872+K873</f>
        <v>0</v>
      </c>
    </row>
    <row r="872" spans="1:12" ht="25.5" hidden="1" customHeight="1">
      <c r="A872" s="209"/>
      <c r="B872" s="206" t="s">
        <v>162</v>
      </c>
      <c r="C872" s="135" t="s">
        <v>33</v>
      </c>
      <c r="D872" s="135" t="s">
        <v>18</v>
      </c>
      <c r="E872" s="106" t="s">
        <v>533</v>
      </c>
      <c r="F872" s="135" t="s">
        <v>163</v>
      </c>
      <c r="G872" s="156">
        <f>H872+I872+J872+K872</f>
        <v>0</v>
      </c>
      <c r="H872" s="307">
        <f>'приложение 8.3.'!I1341</f>
        <v>0</v>
      </c>
      <c r="I872" s="307">
        <f>'приложение 8.3.'!J1341</f>
        <v>0</v>
      </c>
      <c r="J872" s="307">
        <f>'приложение 8.3.'!K1341</f>
        <v>0</v>
      </c>
      <c r="K872" s="307">
        <f>'приложение 8.3.'!L1341</f>
        <v>0</v>
      </c>
    </row>
    <row r="873" spans="1:12" ht="38.25" hidden="1" customHeight="1">
      <c r="A873" s="144"/>
      <c r="B873" s="97" t="s">
        <v>147</v>
      </c>
      <c r="C873" s="98" t="s">
        <v>33</v>
      </c>
      <c r="D873" s="98" t="s">
        <v>18</v>
      </c>
      <c r="E873" s="98" t="s">
        <v>533</v>
      </c>
      <c r="F873" s="98" t="s">
        <v>148</v>
      </c>
      <c r="G873" s="299">
        <f t="shared" ref="G873:G880" si="217">SUM(H873:K873)</f>
        <v>0</v>
      </c>
      <c r="H873" s="300">
        <f>'приложение 8.3.'!I1343</f>
        <v>0</v>
      </c>
      <c r="I873" s="300">
        <f>'приложение 8.3.'!J1343</f>
        <v>0</v>
      </c>
      <c r="J873" s="300">
        <f>'приложение 8.3.'!K1343</f>
        <v>0</v>
      </c>
      <c r="K873" s="300">
        <f>'приложение 8.3.'!L1343</f>
        <v>0</v>
      </c>
    </row>
    <row r="874" spans="1:12" ht="76.5" hidden="1" customHeight="1">
      <c r="A874" s="144"/>
      <c r="B874" s="206" t="s">
        <v>527</v>
      </c>
      <c r="C874" s="98" t="s">
        <v>33</v>
      </c>
      <c r="D874" s="98" t="s">
        <v>18</v>
      </c>
      <c r="E874" s="98" t="s">
        <v>528</v>
      </c>
      <c r="F874" s="98"/>
      <c r="G874" s="299">
        <f t="shared" si="217"/>
        <v>0</v>
      </c>
      <c r="H874" s="300">
        <f>H875</f>
        <v>0</v>
      </c>
      <c r="I874" s="300">
        <f>I875</f>
        <v>0</v>
      </c>
      <c r="J874" s="300">
        <f>J875</f>
        <v>0</v>
      </c>
      <c r="K874" s="300">
        <f>K875</f>
        <v>0</v>
      </c>
    </row>
    <row r="875" spans="1:12" ht="137.25" hidden="1" customHeight="1">
      <c r="A875" s="200"/>
      <c r="B875" s="201" t="s">
        <v>501</v>
      </c>
      <c r="C875" s="142" t="s">
        <v>33</v>
      </c>
      <c r="D875" s="142" t="s">
        <v>18</v>
      </c>
      <c r="E875" s="142" t="s">
        <v>529</v>
      </c>
      <c r="F875" s="142"/>
      <c r="G875" s="299">
        <f t="shared" si="217"/>
        <v>0</v>
      </c>
      <c r="H875" s="303">
        <f>H876+H878</f>
        <v>0</v>
      </c>
      <c r="I875" s="303">
        <f>I876+I878</f>
        <v>0</v>
      </c>
      <c r="J875" s="303">
        <f>J876+J878</f>
        <v>0</v>
      </c>
      <c r="K875" s="303">
        <f>K876+K878</f>
        <v>0</v>
      </c>
    </row>
    <row r="876" spans="1:12" ht="38.25" hidden="1" customHeight="1">
      <c r="A876" s="144"/>
      <c r="B876" s="97" t="s">
        <v>86</v>
      </c>
      <c r="C876" s="142" t="s">
        <v>33</v>
      </c>
      <c r="D876" s="142" t="s">
        <v>18</v>
      </c>
      <c r="E876" s="142" t="s">
        <v>529</v>
      </c>
      <c r="F876" s="98" t="s">
        <v>57</v>
      </c>
      <c r="G876" s="299">
        <f t="shared" si="217"/>
        <v>0</v>
      </c>
      <c r="H876" s="300">
        <f>H877</f>
        <v>0</v>
      </c>
      <c r="I876" s="300">
        <f>I877</f>
        <v>0</v>
      </c>
      <c r="J876" s="300">
        <f>J877</f>
        <v>0</v>
      </c>
      <c r="K876" s="300">
        <f>K877</f>
        <v>0</v>
      </c>
    </row>
    <row r="877" spans="1:12" ht="38.25" hidden="1" customHeight="1">
      <c r="A877" s="144"/>
      <c r="B877" s="97" t="s">
        <v>111</v>
      </c>
      <c r="C877" s="142" t="s">
        <v>33</v>
      </c>
      <c r="D877" s="142" t="s">
        <v>18</v>
      </c>
      <c r="E877" s="142" t="s">
        <v>529</v>
      </c>
      <c r="F877" s="98" t="s">
        <v>59</v>
      </c>
      <c r="G877" s="299">
        <f t="shared" si="217"/>
        <v>0</v>
      </c>
      <c r="H877" s="300">
        <f>'приложение 8.3.'!I1025</f>
        <v>0</v>
      </c>
      <c r="I877" s="300">
        <f>'приложение 8.3.'!J1025</f>
        <v>0</v>
      </c>
      <c r="J877" s="300">
        <f>'приложение 8.3.'!K1025</f>
        <v>0</v>
      </c>
      <c r="K877" s="300">
        <f>'приложение 8.3.'!L1025</f>
        <v>0</v>
      </c>
    </row>
    <row r="878" spans="1:12" ht="25.5" hidden="1" customHeight="1">
      <c r="A878" s="200"/>
      <c r="B878" s="201" t="s">
        <v>145</v>
      </c>
      <c r="C878" s="142" t="s">
        <v>33</v>
      </c>
      <c r="D878" s="142" t="s">
        <v>18</v>
      </c>
      <c r="E878" s="142" t="s">
        <v>529</v>
      </c>
      <c r="F878" s="142" t="s">
        <v>146</v>
      </c>
      <c r="G878" s="299">
        <f t="shared" si="217"/>
        <v>0</v>
      </c>
      <c r="H878" s="303">
        <f>H879</f>
        <v>0</v>
      </c>
      <c r="I878" s="303">
        <f>I879</f>
        <v>0</v>
      </c>
      <c r="J878" s="303">
        <f>J879</f>
        <v>0</v>
      </c>
      <c r="K878" s="303">
        <f>K879</f>
        <v>0</v>
      </c>
    </row>
    <row r="879" spans="1:12" ht="25.5" hidden="1" customHeight="1">
      <c r="A879" s="200"/>
      <c r="B879" s="201" t="s">
        <v>162</v>
      </c>
      <c r="C879" s="142" t="s">
        <v>33</v>
      </c>
      <c r="D879" s="142" t="s">
        <v>18</v>
      </c>
      <c r="E879" s="142" t="s">
        <v>529</v>
      </c>
      <c r="F879" s="142" t="s">
        <v>163</v>
      </c>
      <c r="G879" s="299">
        <f t="shared" si="217"/>
        <v>0</v>
      </c>
      <c r="H879" s="303">
        <f>'приложение 8.3.'!I1028</f>
        <v>0</v>
      </c>
      <c r="I879" s="303">
        <f>'приложение 8.3.'!J1028</f>
        <v>0</v>
      </c>
      <c r="J879" s="303">
        <f>'приложение 8.3.'!K1028</f>
        <v>0</v>
      </c>
      <c r="K879" s="303">
        <f>'приложение 8.3.'!L1028</f>
        <v>0</v>
      </c>
    </row>
    <row r="880" spans="1:12" ht="62.25" customHeight="1">
      <c r="A880" s="205"/>
      <c r="B880" s="201" t="s">
        <v>372</v>
      </c>
      <c r="C880" s="142" t="s">
        <v>33</v>
      </c>
      <c r="D880" s="142" t="s">
        <v>17</v>
      </c>
      <c r="E880" s="142" t="s">
        <v>373</v>
      </c>
      <c r="F880" s="198"/>
      <c r="G880" s="302">
        <f t="shared" si="217"/>
        <v>9467.2000000000007</v>
      </c>
      <c r="H880" s="302">
        <f>H881</f>
        <v>0</v>
      </c>
      <c r="I880" s="302">
        <f t="shared" ref="I880:K882" si="218">I881</f>
        <v>9467.2000000000007</v>
      </c>
      <c r="J880" s="302">
        <f t="shared" si="218"/>
        <v>0</v>
      </c>
      <c r="K880" s="302">
        <f t="shared" si="218"/>
        <v>0</v>
      </c>
    </row>
    <row r="881" spans="1:11" ht="153" customHeight="1">
      <c r="A881" s="205"/>
      <c r="B881" s="201" t="s">
        <v>500</v>
      </c>
      <c r="C881" s="142" t="s">
        <v>33</v>
      </c>
      <c r="D881" s="142" t="s">
        <v>18</v>
      </c>
      <c r="E881" s="142" t="s">
        <v>526</v>
      </c>
      <c r="F881" s="142"/>
      <c r="G881" s="302">
        <f t="shared" ref="G881:G902" si="219">SUM(H881:K881)</f>
        <v>9467.2000000000007</v>
      </c>
      <c r="H881" s="303">
        <f>H882+H884</f>
        <v>0</v>
      </c>
      <c r="I881" s="303">
        <f>I882+I884</f>
        <v>9467.2000000000007</v>
      </c>
      <c r="J881" s="303">
        <f>J882+J884</f>
        <v>0</v>
      </c>
      <c r="K881" s="303">
        <f>K882+K884</f>
        <v>0</v>
      </c>
    </row>
    <row r="882" spans="1:11" ht="25.5" hidden="1" customHeight="1">
      <c r="A882" s="200"/>
      <c r="B882" s="201" t="s">
        <v>145</v>
      </c>
      <c r="C882" s="142" t="s">
        <v>33</v>
      </c>
      <c r="D882" s="142" t="s">
        <v>18</v>
      </c>
      <c r="E882" s="142" t="s">
        <v>526</v>
      </c>
      <c r="F882" s="142" t="s">
        <v>146</v>
      </c>
      <c r="G882" s="302">
        <f t="shared" si="219"/>
        <v>0</v>
      </c>
      <c r="H882" s="303">
        <f>H883</f>
        <v>0</v>
      </c>
      <c r="I882" s="303">
        <f t="shared" si="218"/>
        <v>0</v>
      </c>
      <c r="J882" s="303">
        <f t="shared" si="218"/>
        <v>0</v>
      </c>
      <c r="K882" s="303">
        <f t="shared" si="218"/>
        <v>0</v>
      </c>
    </row>
    <row r="883" spans="1:11" ht="38.25" hidden="1" customHeight="1">
      <c r="A883" s="200"/>
      <c r="B883" s="201" t="s">
        <v>147</v>
      </c>
      <c r="C883" s="142" t="s">
        <v>33</v>
      </c>
      <c r="D883" s="142" t="s">
        <v>18</v>
      </c>
      <c r="E883" s="142" t="s">
        <v>526</v>
      </c>
      <c r="F883" s="142" t="s">
        <v>148</v>
      </c>
      <c r="G883" s="302">
        <f t="shared" si="219"/>
        <v>0</v>
      </c>
      <c r="H883" s="303">
        <f>'приложение 8.3.'!I1033</f>
        <v>0</v>
      </c>
      <c r="I883" s="303">
        <f>'приложение 8.3.'!J1033</f>
        <v>0</v>
      </c>
      <c r="J883" s="303">
        <f>'приложение 8.3.'!K1033</f>
        <v>0</v>
      </c>
      <c r="K883" s="303">
        <f>'приложение 8.3.'!L1033</f>
        <v>0</v>
      </c>
    </row>
    <row r="884" spans="1:11" s="139" customFormat="1" ht="44.25" customHeight="1">
      <c r="A884" s="58"/>
      <c r="B884" s="8" t="s">
        <v>342</v>
      </c>
      <c r="C884" s="10" t="s">
        <v>33</v>
      </c>
      <c r="D884" s="10" t="s">
        <v>18</v>
      </c>
      <c r="E884" s="10" t="s">
        <v>526</v>
      </c>
      <c r="F884" s="10" t="s">
        <v>77</v>
      </c>
      <c r="G884" s="148">
        <f>H884+I884+J884+K884</f>
        <v>9467.2000000000007</v>
      </c>
      <c r="H884" s="149">
        <f>H885</f>
        <v>0</v>
      </c>
      <c r="I884" s="149">
        <f>I885</f>
        <v>9467.2000000000007</v>
      </c>
      <c r="J884" s="149">
        <f>J885</f>
        <v>0</v>
      </c>
      <c r="K884" s="149">
        <f>K885</f>
        <v>0</v>
      </c>
    </row>
    <row r="885" spans="1:11" s="139" customFormat="1" ht="12.75" customHeight="1">
      <c r="A885" s="58"/>
      <c r="B885" s="8" t="s">
        <v>35</v>
      </c>
      <c r="C885" s="10" t="s">
        <v>33</v>
      </c>
      <c r="D885" s="10" t="s">
        <v>18</v>
      </c>
      <c r="E885" s="10" t="s">
        <v>526</v>
      </c>
      <c r="F885" s="10" t="s">
        <v>78</v>
      </c>
      <c r="G885" s="148">
        <f>H885+I885+J885+K885</f>
        <v>9467.2000000000007</v>
      </c>
      <c r="H885" s="149">
        <f>'приложение 8.3.'!I1036</f>
        <v>0</v>
      </c>
      <c r="I885" s="149">
        <f>'приложение 8.3.'!J1036</f>
        <v>9467.2000000000007</v>
      </c>
      <c r="J885" s="149">
        <f>'приложение 8.3.'!K1036</f>
        <v>0</v>
      </c>
      <c r="K885" s="149">
        <f>'приложение 8.3.'!L1036</f>
        <v>0</v>
      </c>
    </row>
    <row r="886" spans="1:11" s="190" customFormat="1" ht="51" customHeight="1">
      <c r="A886" s="188"/>
      <c r="B886" s="97" t="s">
        <v>98</v>
      </c>
      <c r="C886" s="135" t="s">
        <v>33</v>
      </c>
      <c r="D886" s="135" t="s">
        <v>18</v>
      </c>
      <c r="E886" s="128" t="s">
        <v>248</v>
      </c>
      <c r="F886" s="129"/>
      <c r="G886" s="156">
        <f>SUM(H886:K886)</f>
        <v>0</v>
      </c>
      <c r="H886" s="157">
        <f t="shared" ref="H886:K887" si="220">H887</f>
        <v>0</v>
      </c>
      <c r="I886" s="157">
        <f t="shared" si="220"/>
        <v>0</v>
      </c>
      <c r="J886" s="157">
        <f t="shared" si="220"/>
        <v>0</v>
      </c>
      <c r="K886" s="157">
        <f t="shared" si="220"/>
        <v>0</v>
      </c>
    </row>
    <row r="887" spans="1:11" s="190" customFormat="1" ht="52.5" customHeight="1">
      <c r="A887" s="188"/>
      <c r="B887" s="105" t="s">
        <v>249</v>
      </c>
      <c r="C887" s="135" t="s">
        <v>33</v>
      </c>
      <c r="D887" s="135" t="s">
        <v>18</v>
      </c>
      <c r="E887" s="128" t="s">
        <v>250</v>
      </c>
      <c r="F887" s="129"/>
      <c r="G887" s="156">
        <f>SUM(H887:K887)</f>
        <v>0</v>
      </c>
      <c r="H887" s="157">
        <f t="shared" si="220"/>
        <v>0</v>
      </c>
      <c r="I887" s="157">
        <f t="shared" si="220"/>
        <v>0</v>
      </c>
      <c r="J887" s="157">
        <f t="shared" si="220"/>
        <v>0</v>
      </c>
      <c r="K887" s="157">
        <f t="shared" si="220"/>
        <v>0</v>
      </c>
    </row>
    <row r="888" spans="1:11" s="190" customFormat="1" ht="174.75" customHeight="1">
      <c r="A888" s="209"/>
      <c r="B888" s="206" t="s">
        <v>501</v>
      </c>
      <c r="C888" s="135" t="s">
        <v>33</v>
      </c>
      <c r="D888" s="135" t="s">
        <v>18</v>
      </c>
      <c r="E888" s="135" t="s">
        <v>644</v>
      </c>
      <c r="F888" s="135"/>
      <c r="G888" s="156">
        <f>H888+I888+J888+K888</f>
        <v>0</v>
      </c>
      <c r="H888" s="305">
        <f>H889+H891</f>
        <v>0</v>
      </c>
      <c r="I888" s="305">
        <f>I889+I891</f>
        <v>0</v>
      </c>
      <c r="J888" s="305">
        <f>J889+J891</f>
        <v>0</v>
      </c>
      <c r="K888" s="305">
        <f>K889+K891</f>
        <v>0</v>
      </c>
    </row>
    <row r="889" spans="1:11" s="211" customFormat="1" ht="38.25" customHeight="1">
      <c r="A889" s="137"/>
      <c r="B889" s="105" t="s">
        <v>86</v>
      </c>
      <c r="C889" s="135" t="s">
        <v>33</v>
      </c>
      <c r="D889" s="135" t="s">
        <v>18</v>
      </c>
      <c r="E889" s="135" t="s">
        <v>644</v>
      </c>
      <c r="F889" s="106" t="s">
        <v>57</v>
      </c>
      <c r="G889" s="156">
        <f>H889+I889+J889+K889</f>
        <v>-725</v>
      </c>
      <c r="H889" s="157">
        <f>H890</f>
        <v>0</v>
      </c>
      <c r="I889" s="157">
        <f>I890</f>
        <v>-725</v>
      </c>
      <c r="J889" s="157">
        <f>J890</f>
        <v>0</v>
      </c>
      <c r="K889" s="157">
        <f>K890</f>
        <v>0</v>
      </c>
    </row>
    <row r="890" spans="1:11" s="211" customFormat="1" ht="38.25" customHeight="1">
      <c r="A890" s="137"/>
      <c r="B890" s="105" t="s">
        <v>111</v>
      </c>
      <c r="C890" s="135" t="s">
        <v>33</v>
      </c>
      <c r="D890" s="135" t="s">
        <v>18</v>
      </c>
      <c r="E890" s="135" t="s">
        <v>644</v>
      </c>
      <c r="F890" s="106" t="s">
        <v>59</v>
      </c>
      <c r="G890" s="156">
        <f>H890+I890+J890+K890</f>
        <v>-725</v>
      </c>
      <c r="H890" s="157">
        <f>'приложение 8.3.'!I1042</f>
        <v>0</v>
      </c>
      <c r="I890" s="157">
        <f>'приложение 8.3.'!J1042</f>
        <v>-725</v>
      </c>
      <c r="J890" s="157">
        <f>'приложение 8.3.'!K1042</f>
        <v>0</v>
      </c>
      <c r="K890" s="157">
        <f>'приложение 8.3.'!L1042</f>
        <v>0</v>
      </c>
    </row>
    <row r="891" spans="1:11" s="139" customFormat="1" ht="25.5" customHeight="1">
      <c r="A891" s="209"/>
      <c r="B891" s="206" t="s">
        <v>145</v>
      </c>
      <c r="C891" s="135" t="s">
        <v>33</v>
      </c>
      <c r="D891" s="135" t="s">
        <v>18</v>
      </c>
      <c r="E891" s="135" t="s">
        <v>644</v>
      </c>
      <c r="F891" s="135" t="s">
        <v>146</v>
      </c>
      <c r="G891" s="156">
        <f>H891+I891+J891+K891</f>
        <v>725</v>
      </c>
      <c r="H891" s="305">
        <f>H892</f>
        <v>0</v>
      </c>
      <c r="I891" s="305">
        <f>I892</f>
        <v>725</v>
      </c>
      <c r="J891" s="305">
        <f>J892</f>
        <v>0</v>
      </c>
      <c r="K891" s="305">
        <f>K892</f>
        <v>0</v>
      </c>
    </row>
    <row r="892" spans="1:11" s="139" customFormat="1" ht="39.75" customHeight="1">
      <c r="A892" s="209"/>
      <c r="B892" s="206" t="s">
        <v>162</v>
      </c>
      <c r="C892" s="135" t="s">
        <v>33</v>
      </c>
      <c r="D892" s="135" t="s">
        <v>18</v>
      </c>
      <c r="E892" s="135" t="s">
        <v>644</v>
      </c>
      <c r="F892" s="135" t="s">
        <v>163</v>
      </c>
      <c r="G892" s="156">
        <f>H892+I892+J892+K892</f>
        <v>725</v>
      </c>
      <c r="H892" s="305">
        <f>'приложение 8.3.'!I1045</f>
        <v>0</v>
      </c>
      <c r="I892" s="305">
        <f>'приложение 8.3.'!J1045</f>
        <v>725</v>
      </c>
      <c r="J892" s="305">
        <f>'приложение 8.3.'!K1045</f>
        <v>0</v>
      </c>
      <c r="K892" s="305">
        <f>'приложение 8.3.'!L1045</f>
        <v>0</v>
      </c>
    </row>
    <row r="893" spans="1:11" ht="25.5" hidden="1" customHeight="1">
      <c r="A893" s="183"/>
      <c r="B893" s="182" t="s">
        <v>155</v>
      </c>
      <c r="C893" s="100" t="s">
        <v>33</v>
      </c>
      <c r="D893" s="100" t="s">
        <v>114</v>
      </c>
      <c r="E893" s="100"/>
      <c r="F893" s="100"/>
      <c r="G893" s="302">
        <f t="shared" si="219"/>
        <v>0</v>
      </c>
      <c r="H893" s="299">
        <f>H894+H908+H912</f>
        <v>0</v>
      </c>
      <c r="I893" s="299">
        <f>I894+I908+I912</f>
        <v>0</v>
      </c>
      <c r="J893" s="299">
        <f>J894+J908+J912</f>
        <v>0</v>
      </c>
      <c r="K893" s="299">
        <f>K894+K908+K912</f>
        <v>0</v>
      </c>
    </row>
    <row r="894" spans="1:11" ht="38.25" hidden="1" customHeight="1">
      <c r="A894" s="200"/>
      <c r="B894" s="105" t="s">
        <v>160</v>
      </c>
      <c r="C894" s="142" t="s">
        <v>33</v>
      </c>
      <c r="D894" s="142" t="s">
        <v>114</v>
      </c>
      <c r="E894" s="142" t="s">
        <v>299</v>
      </c>
      <c r="F894" s="142"/>
      <c r="G894" s="299">
        <f t="shared" si="219"/>
        <v>0</v>
      </c>
      <c r="H894" s="303">
        <f>H895</f>
        <v>0</v>
      </c>
      <c r="I894" s="303">
        <f>I895</f>
        <v>0</v>
      </c>
      <c r="J894" s="303">
        <f>J895</f>
        <v>0</v>
      </c>
      <c r="K894" s="303">
        <f>K895</f>
        <v>0</v>
      </c>
    </row>
    <row r="895" spans="1:11" ht="76.5" hidden="1" customHeight="1">
      <c r="A895" s="200"/>
      <c r="B895" s="206" t="s">
        <v>527</v>
      </c>
      <c r="C895" s="98" t="s">
        <v>33</v>
      </c>
      <c r="D895" s="98" t="s">
        <v>114</v>
      </c>
      <c r="E895" s="98" t="s">
        <v>528</v>
      </c>
      <c r="F895" s="142"/>
      <c r="G895" s="299">
        <f t="shared" si="219"/>
        <v>0</v>
      </c>
      <c r="H895" s="303">
        <f>H896+H903</f>
        <v>0</v>
      </c>
      <c r="I895" s="303">
        <f>I896+I903</f>
        <v>0</v>
      </c>
      <c r="J895" s="303">
        <f>J896+J903</f>
        <v>0</v>
      </c>
      <c r="K895" s="303">
        <f>K896+K903</f>
        <v>0</v>
      </c>
    </row>
    <row r="896" spans="1:11" ht="89.25" hidden="1" customHeight="1">
      <c r="A896" s="200"/>
      <c r="B896" s="201" t="s">
        <v>502</v>
      </c>
      <c r="C896" s="142" t="s">
        <v>33</v>
      </c>
      <c r="D896" s="142" t="s">
        <v>114</v>
      </c>
      <c r="E896" s="221" t="s">
        <v>530</v>
      </c>
      <c r="F896" s="142"/>
      <c r="G896" s="299">
        <f t="shared" si="219"/>
        <v>0</v>
      </c>
      <c r="H896" s="303">
        <f>H897+H899+H901</f>
        <v>0</v>
      </c>
      <c r="I896" s="303">
        <f>I897+I899+I901</f>
        <v>0</v>
      </c>
      <c r="J896" s="303">
        <f>J897+J899+J901</f>
        <v>0</v>
      </c>
      <c r="K896" s="303">
        <f>K897+K899+K901</f>
        <v>0</v>
      </c>
    </row>
    <row r="897" spans="1:12" ht="138" hidden="1" customHeight="1">
      <c r="A897" s="144"/>
      <c r="B897" s="97" t="s">
        <v>55</v>
      </c>
      <c r="C897" s="142" t="s">
        <v>33</v>
      </c>
      <c r="D897" s="142" t="s">
        <v>114</v>
      </c>
      <c r="E897" s="221" t="s">
        <v>530</v>
      </c>
      <c r="F897" s="98" t="s">
        <v>56</v>
      </c>
      <c r="G897" s="299">
        <f t="shared" si="219"/>
        <v>0</v>
      </c>
      <c r="H897" s="300">
        <f>H898</f>
        <v>0</v>
      </c>
      <c r="I897" s="300">
        <f>I898</f>
        <v>0</v>
      </c>
      <c r="J897" s="300">
        <f>J898</f>
        <v>0</v>
      </c>
      <c r="K897" s="300">
        <f>K898</f>
        <v>0</v>
      </c>
    </row>
    <row r="898" spans="1:12" ht="38.25" hidden="1" customHeight="1">
      <c r="A898" s="144"/>
      <c r="B898" s="97" t="s">
        <v>104</v>
      </c>
      <c r="C898" s="142" t="s">
        <v>33</v>
      </c>
      <c r="D898" s="142" t="s">
        <v>114</v>
      </c>
      <c r="E898" s="221" t="s">
        <v>530</v>
      </c>
      <c r="F898" s="98" t="s">
        <v>105</v>
      </c>
      <c r="G898" s="299">
        <f t="shared" si="219"/>
        <v>0</v>
      </c>
      <c r="H898" s="300">
        <f>'приложение 8.3.'!I1052</f>
        <v>0</v>
      </c>
      <c r="I898" s="300">
        <f>'приложение 8.3.'!J1052</f>
        <v>0</v>
      </c>
      <c r="J898" s="300">
        <f>'приложение 8.3.'!K1052</f>
        <v>0</v>
      </c>
      <c r="K898" s="300">
        <f>'приложение 8.3.'!L1052</f>
        <v>0</v>
      </c>
    </row>
    <row r="899" spans="1:12" ht="38.25" hidden="1" customHeight="1">
      <c r="A899" s="144"/>
      <c r="B899" s="97" t="s">
        <v>86</v>
      </c>
      <c r="C899" s="142" t="s">
        <v>33</v>
      </c>
      <c r="D899" s="142" t="s">
        <v>114</v>
      </c>
      <c r="E899" s="221" t="s">
        <v>530</v>
      </c>
      <c r="F899" s="98" t="s">
        <v>57</v>
      </c>
      <c r="G899" s="299">
        <f t="shared" si="219"/>
        <v>0</v>
      </c>
      <c r="H899" s="300">
        <f>H900</f>
        <v>0</v>
      </c>
      <c r="I899" s="300">
        <f>I900</f>
        <v>0</v>
      </c>
      <c r="J899" s="300">
        <f>J900</f>
        <v>0</v>
      </c>
      <c r="K899" s="300">
        <f>K900</f>
        <v>0</v>
      </c>
    </row>
    <row r="900" spans="1:12" ht="38.25" hidden="1" customHeight="1">
      <c r="A900" s="144"/>
      <c r="B900" s="97" t="s">
        <v>111</v>
      </c>
      <c r="C900" s="142" t="s">
        <v>33</v>
      </c>
      <c r="D900" s="142" t="s">
        <v>114</v>
      </c>
      <c r="E900" s="221" t="s">
        <v>530</v>
      </c>
      <c r="F900" s="98" t="s">
        <v>59</v>
      </c>
      <c r="G900" s="299">
        <f t="shared" si="219"/>
        <v>0</v>
      </c>
      <c r="H900" s="300">
        <f>'приложение 8.3.'!I1056+'приложение 8.3.'!I1350</f>
        <v>0</v>
      </c>
      <c r="I900" s="300">
        <f>'приложение 8.3.'!J1056+'приложение 8.3.'!J1350</f>
        <v>0</v>
      </c>
      <c r="J900" s="300">
        <f>'приложение 8.3.'!K1056+'приложение 8.3.'!K1350</f>
        <v>0</v>
      </c>
      <c r="K900" s="300">
        <f>'приложение 8.3.'!L1056+'приложение 8.3.'!L1350</f>
        <v>0</v>
      </c>
    </row>
    <row r="901" spans="1:12" ht="12.75" hidden="1" customHeight="1">
      <c r="A901" s="144"/>
      <c r="B901" s="101" t="s">
        <v>71</v>
      </c>
      <c r="C901" s="142" t="s">
        <v>33</v>
      </c>
      <c r="D901" s="142" t="s">
        <v>114</v>
      </c>
      <c r="E901" s="221" t="s">
        <v>530</v>
      </c>
      <c r="F901" s="98" t="s">
        <v>72</v>
      </c>
      <c r="G901" s="299">
        <f t="shared" si="219"/>
        <v>0</v>
      </c>
      <c r="H901" s="300">
        <f>H902</f>
        <v>0</v>
      </c>
      <c r="I901" s="300">
        <f>I902</f>
        <v>0</v>
      </c>
      <c r="J901" s="300">
        <f>J902</f>
        <v>0</v>
      </c>
      <c r="K901" s="300">
        <f>K902</f>
        <v>0</v>
      </c>
    </row>
    <row r="902" spans="1:12" ht="25.5" hidden="1" customHeight="1">
      <c r="A902" s="144"/>
      <c r="B902" s="101" t="s">
        <v>73</v>
      </c>
      <c r="C902" s="142" t="s">
        <v>33</v>
      </c>
      <c r="D902" s="142" t="s">
        <v>114</v>
      </c>
      <c r="E902" s="221" t="s">
        <v>530</v>
      </c>
      <c r="F902" s="98" t="s">
        <v>74</v>
      </c>
      <c r="G902" s="299">
        <f t="shared" si="219"/>
        <v>0</v>
      </c>
      <c r="H902" s="300">
        <f>'приложение 8.3.'!I1060</f>
        <v>0</v>
      </c>
      <c r="I902" s="300">
        <f>'приложение 8.3.'!J1060</f>
        <v>0</v>
      </c>
      <c r="J902" s="300">
        <f>'приложение 8.3.'!K1060</f>
        <v>0</v>
      </c>
      <c r="K902" s="300">
        <f>'приложение 8.3.'!L1060</f>
        <v>0</v>
      </c>
    </row>
    <row r="903" spans="1:12" ht="153" hidden="1" customHeight="1">
      <c r="A903" s="200"/>
      <c r="B903" s="201" t="s">
        <v>503</v>
      </c>
      <c r="C903" s="142" t="s">
        <v>33</v>
      </c>
      <c r="D903" s="142" t="s">
        <v>114</v>
      </c>
      <c r="E903" s="221" t="s">
        <v>531</v>
      </c>
      <c r="F903" s="142"/>
      <c r="G903" s="299">
        <f t="shared" ref="G903:G913" si="221">SUM(H903:K903)</f>
        <v>0</v>
      </c>
      <c r="H903" s="303">
        <f>H904+H906</f>
        <v>0</v>
      </c>
      <c r="I903" s="303">
        <f>I904+I906</f>
        <v>0</v>
      </c>
      <c r="J903" s="303">
        <f>J904+J906</f>
        <v>0</v>
      </c>
      <c r="K903" s="303">
        <f>K904+K906</f>
        <v>0</v>
      </c>
    </row>
    <row r="904" spans="1:12" ht="89.25" hidden="1" customHeight="1">
      <c r="A904" s="144"/>
      <c r="B904" s="97" t="s">
        <v>55</v>
      </c>
      <c r="C904" s="142" t="s">
        <v>33</v>
      </c>
      <c r="D904" s="142" t="s">
        <v>114</v>
      </c>
      <c r="E904" s="221" t="s">
        <v>531</v>
      </c>
      <c r="F904" s="98" t="s">
        <v>56</v>
      </c>
      <c r="G904" s="299">
        <f t="shared" si="221"/>
        <v>0</v>
      </c>
      <c r="H904" s="300">
        <f>H905</f>
        <v>0</v>
      </c>
      <c r="I904" s="300">
        <f>I905</f>
        <v>0</v>
      </c>
      <c r="J904" s="300">
        <f>J905</f>
        <v>0</v>
      </c>
      <c r="K904" s="300">
        <f>K905</f>
        <v>0</v>
      </c>
    </row>
    <row r="905" spans="1:12" ht="38.25" hidden="1" customHeight="1">
      <c r="A905" s="144"/>
      <c r="B905" s="97" t="s">
        <v>104</v>
      </c>
      <c r="C905" s="142" t="s">
        <v>33</v>
      </c>
      <c r="D905" s="142" t="s">
        <v>114</v>
      </c>
      <c r="E905" s="221" t="s">
        <v>531</v>
      </c>
      <c r="F905" s="98" t="s">
        <v>105</v>
      </c>
      <c r="G905" s="299">
        <f t="shared" si="221"/>
        <v>0</v>
      </c>
      <c r="H905" s="300">
        <f>'приложение 8.3.'!I1064</f>
        <v>0</v>
      </c>
      <c r="I905" s="300">
        <f>'приложение 8.3.'!J1064</f>
        <v>0</v>
      </c>
      <c r="J905" s="300">
        <f>'приложение 8.3.'!K1064</f>
        <v>0</v>
      </c>
      <c r="K905" s="300">
        <f>'приложение 8.3.'!L1064</f>
        <v>0</v>
      </c>
    </row>
    <row r="906" spans="1:12" ht="38.25" hidden="1" customHeight="1">
      <c r="A906" s="144"/>
      <c r="B906" s="97" t="s">
        <v>86</v>
      </c>
      <c r="C906" s="142" t="s">
        <v>33</v>
      </c>
      <c r="D906" s="142" t="s">
        <v>114</v>
      </c>
      <c r="E906" s="221" t="s">
        <v>531</v>
      </c>
      <c r="F906" s="98" t="s">
        <v>57</v>
      </c>
      <c r="G906" s="299">
        <f t="shared" si="221"/>
        <v>0</v>
      </c>
      <c r="H906" s="300">
        <f>H907</f>
        <v>0</v>
      </c>
      <c r="I906" s="300">
        <f>I907</f>
        <v>0</v>
      </c>
      <c r="J906" s="300">
        <f>J907</f>
        <v>0</v>
      </c>
      <c r="K906" s="300">
        <f>K907</f>
        <v>0</v>
      </c>
    </row>
    <row r="907" spans="1:12" ht="38.25" hidden="1" customHeight="1">
      <c r="A907" s="144"/>
      <c r="B907" s="97" t="s">
        <v>111</v>
      </c>
      <c r="C907" s="142" t="s">
        <v>33</v>
      </c>
      <c r="D907" s="142" t="s">
        <v>114</v>
      </c>
      <c r="E907" s="221" t="s">
        <v>531</v>
      </c>
      <c r="F907" s="98" t="s">
        <v>59</v>
      </c>
      <c r="G907" s="299">
        <f t="shared" si="221"/>
        <v>0</v>
      </c>
      <c r="H907" s="300">
        <f>'приложение 8.3.'!I1068</f>
        <v>0</v>
      </c>
      <c r="I907" s="300">
        <f>'приложение 8.3.'!J1068</f>
        <v>0</v>
      </c>
      <c r="J907" s="300">
        <f>'приложение 8.3.'!K1068</f>
        <v>0</v>
      </c>
      <c r="K907" s="300">
        <f>'приложение 8.3.'!L1068</f>
        <v>0</v>
      </c>
    </row>
    <row r="908" spans="1:12" ht="63.75" hidden="1" customHeight="1">
      <c r="A908" s="200"/>
      <c r="B908" s="201" t="s">
        <v>156</v>
      </c>
      <c r="C908" s="142" t="s">
        <v>33</v>
      </c>
      <c r="D908" s="142" t="s">
        <v>114</v>
      </c>
      <c r="E908" s="221" t="s">
        <v>223</v>
      </c>
      <c r="F908" s="142"/>
      <c r="G908" s="302">
        <f t="shared" si="221"/>
        <v>0</v>
      </c>
      <c r="H908" s="312">
        <f>H909</f>
        <v>0</v>
      </c>
      <c r="I908" s="312">
        <f t="shared" ref="I908:K910" si="222">I909</f>
        <v>0</v>
      </c>
      <c r="J908" s="312">
        <f t="shared" si="222"/>
        <v>0</v>
      </c>
      <c r="K908" s="312">
        <f t="shared" si="222"/>
        <v>0</v>
      </c>
    </row>
    <row r="909" spans="1:12" ht="25.5" hidden="1" customHeight="1">
      <c r="A909" s="200"/>
      <c r="B909" s="97" t="s">
        <v>215</v>
      </c>
      <c r="C909" s="142" t="s">
        <v>33</v>
      </c>
      <c r="D909" s="142" t="s">
        <v>114</v>
      </c>
      <c r="E909" s="221" t="s">
        <v>224</v>
      </c>
      <c r="F909" s="142"/>
      <c r="G909" s="302">
        <f t="shared" si="221"/>
        <v>0</v>
      </c>
      <c r="H909" s="312">
        <f>H910</f>
        <v>0</v>
      </c>
      <c r="I909" s="312">
        <f t="shared" si="222"/>
        <v>0</v>
      </c>
      <c r="J909" s="312">
        <f t="shared" si="222"/>
        <v>0</v>
      </c>
      <c r="K909" s="312">
        <f t="shared" si="222"/>
        <v>0</v>
      </c>
    </row>
    <row r="910" spans="1:12" ht="51" hidden="1" customHeight="1">
      <c r="A910" s="200"/>
      <c r="B910" s="201" t="s">
        <v>222</v>
      </c>
      <c r="C910" s="142" t="s">
        <v>33</v>
      </c>
      <c r="D910" s="142" t="s">
        <v>114</v>
      </c>
      <c r="E910" s="221" t="s">
        <v>224</v>
      </c>
      <c r="F910" s="142" t="s">
        <v>49</v>
      </c>
      <c r="G910" s="302">
        <f t="shared" si="221"/>
        <v>0</v>
      </c>
      <c r="H910" s="303">
        <f>H911</f>
        <v>0</v>
      </c>
      <c r="I910" s="303">
        <f t="shared" si="222"/>
        <v>0</v>
      </c>
      <c r="J910" s="303">
        <f t="shared" si="222"/>
        <v>0</v>
      </c>
      <c r="K910" s="303">
        <f t="shared" si="222"/>
        <v>0</v>
      </c>
    </row>
    <row r="911" spans="1:12" s="211" customFormat="1" ht="51" hidden="1" customHeight="1">
      <c r="A911" s="200"/>
      <c r="B911" s="201" t="s">
        <v>225</v>
      </c>
      <c r="C911" s="142" t="s">
        <v>33</v>
      </c>
      <c r="D911" s="142" t="s">
        <v>114</v>
      </c>
      <c r="E911" s="221" t="s">
        <v>224</v>
      </c>
      <c r="F911" s="142" t="s">
        <v>226</v>
      </c>
      <c r="G911" s="299">
        <f t="shared" si="221"/>
        <v>0</v>
      </c>
      <c r="H911" s="303">
        <f>'приложение 8.3.'!I1073</f>
        <v>0</v>
      </c>
      <c r="I911" s="303">
        <f>'приложение 8.3.'!J1073</f>
        <v>0</v>
      </c>
      <c r="J911" s="303">
        <f>'приложение 8.3.'!K1073</f>
        <v>0</v>
      </c>
      <c r="K911" s="303">
        <f>'приложение 8.3.'!L1073</f>
        <v>0</v>
      </c>
      <c r="L911" s="143"/>
    </row>
    <row r="912" spans="1:12" s="211" customFormat="1" ht="51" hidden="1" customHeight="1">
      <c r="A912" s="6"/>
      <c r="B912" s="97" t="s">
        <v>98</v>
      </c>
      <c r="C912" s="10" t="s">
        <v>33</v>
      </c>
      <c r="D912" s="10" t="s">
        <v>114</v>
      </c>
      <c r="E912" s="2" t="s">
        <v>248</v>
      </c>
      <c r="F912" s="10"/>
      <c r="G912" s="148">
        <f t="shared" si="221"/>
        <v>0</v>
      </c>
      <c r="H912" s="149">
        <f>H913</f>
        <v>0</v>
      </c>
      <c r="I912" s="149">
        <f>I913</f>
        <v>0</v>
      </c>
      <c r="J912" s="149">
        <f>J913</f>
        <v>0</v>
      </c>
      <c r="K912" s="149">
        <f>K913</f>
        <v>0</v>
      </c>
    </row>
    <row r="913" spans="1:13" s="211" customFormat="1" ht="38.25" hidden="1" customHeight="1">
      <c r="A913" s="6"/>
      <c r="B913" s="8" t="s">
        <v>249</v>
      </c>
      <c r="C913" s="10" t="s">
        <v>33</v>
      </c>
      <c r="D913" s="10" t="s">
        <v>114</v>
      </c>
      <c r="E913" s="10" t="s">
        <v>250</v>
      </c>
      <c r="F913" s="10"/>
      <c r="G913" s="148">
        <f t="shared" si="221"/>
        <v>0</v>
      </c>
      <c r="H913" s="149">
        <f>H914+I826</f>
        <v>0</v>
      </c>
      <c r="I913" s="149">
        <f>I914+I921</f>
        <v>0</v>
      </c>
      <c r="J913" s="149">
        <v>0</v>
      </c>
      <c r="K913" s="149">
        <f>K914+L826</f>
        <v>0</v>
      </c>
    </row>
    <row r="914" spans="1:13" s="211" customFormat="1" ht="89.25" hidden="1" customHeight="1">
      <c r="A914" s="6"/>
      <c r="B914" s="8" t="s">
        <v>502</v>
      </c>
      <c r="C914" s="10" t="s">
        <v>33</v>
      </c>
      <c r="D914" s="10" t="s">
        <v>114</v>
      </c>
      <c r="E914" s="10" t="s">
        <v>646</v>
      </c>
      <c r="F914" s="10"/>
      <c r="G914" s="155">
        <f t="shared" ref="G914:G920" si="223">H914+I914+J914+K914</f>
        <v>0</v>
      </c>
      <c r="H914" s="149">
        <f>H915+H917+H919</f>
        <v>0</v>
      </c>
      <c r="I914" s="149">
        <f>I915+I917+I919</f>
        <v>0</v>
      </c>
      <c r="J914" s="149">
        <f>J915+J917+J919</f>
        <v>0</v>
      </c>
      <c r="K914" s="149">
        <f>K915+K917+K919</f>
        <v>0</v>
      </c>
    </row>
    <row r="915" spans="1:13" s="190" customFormat="1" ht="18.75" hidden="1" customHeight="1">
      <c r="A915" s="6"/>
      <c r="B915" s="1" t="s">
        <v>55</v>
      </c>
      <c r="C915" s="10" t="s">
        <v>33</v>
      </c>
      <c r="D915" s="10" t="s">
        <v>114</v>
      </c>
      <c r="E915" s="10" t="s">
        <v>647</v>
      </c>
      <c r="F915" s="2" t="s">
        <v>56</v>
      </c>
      <c r="G915" s="155">
        <f t="shared" si="223"/>
        <v>0</v>
      </c>
      <c r="H915" s="292">
        <f>H916</f>
        <v>0</v>
      </c>
      <c r="I915" s="292">
        <f>I916</f>
        <v>0</v>
      </c>
      <c r="J915" s="292">
        <f>J916</f>
        <v>0</v>
      </c>
      <c r="K915" s="292">
        <f>K916</f>
        <v>0</v>
      </c>
    </row>
    <row r="916" spans="1:13" s="139" customFormat="1" ht="38.25" hidden="1" customHeight="1">
      <c r="A916" s="6"/>
      <c r="B916" s="1" t="s">
        <v>104</v>
      </c>
      <c r="C916" s="10" t="s">
        <v>33</v>
      </c>
      <c r="D916" s="10" t="s">
        <v>114</v>
      </c>
      <c r="E916" s="10" t="s">
        <v>647</v>
      </c>
      <c r="F916" s="2" t="s">
        <v>105</v>
      </c>
      <c r="G916" s="155">
        <f t="shared" si="223"/>
        <v>0</v>
      </c>
      <c r="H916" s="292">
        <f>'приложение 8.3.'!I1078</f>
        <v>0</v>
      </c>
      <c r="I916" s="292">
        <f>'приложение 8.3.'!J1078</f>
        <v>0</v>
      </c>
      <c r="J916" s="292">
        <f>'приложение 8.3.'!K1078</f>
        <v>0</v>
      </c>
      <c r="K916" s="292">
        <f>'приложение 8.3.'!L1078</f>
        <v>0</v>
      </c>
    </row>
    <row r="917" spans="1:13" s="139" customFormat="1" ht="38.25" hidden="1" customHeight="1">
      <c r="A917" s="6"/>
      <c r="B917" s="1" t="s">
        <v>650</v>
      </c>
      <c r="C917" s="10" t="s">
        <v>33</v>
      </c>
      <c r="D917" s="10" t="s">
        <v>114</v>
      </c>
      <c r="E917" s="10" t="s">
        <v>647</v>
      </c>
      <c r="F917" s="2" t="s">
        <v>57</v>
      </c>
      <c r="G917" s="155">
        <f t="shared" si="223"/>
        <v>0</v>
      </c>
      <c r="H917" s="292">
        <f>H918</f>
        <v>0</v>
      </c>
      <c r="I917" s="292">
        <f>I918</f>
        <v>0</v>
      </c>
      <c r="J917" s="292">
        <f>J918</f>
        <v>0</v>
      </c>
      <c r="K917" s="292">
        <f>K918</f>
        <v>0</v>
      </c>
    </row>
    <row r="918" spans="1:13" s="139" customFormat="1" ht="38.25" hidden="1" customHeight="1">
      <c r="A918" s="6"/>
      <c r="B918" s="1" t="s">
        <v>111</v>
      </c>
      <c r="C918" s="10" t="s">
        <v>33</v>
      </c>
      <c r="D918" s="10" t="s">
        <v>114</v>
      </c>
      <c r="E918" s="10" t="s">
        <v>647</v>
      </c>
      <c r="F918" s="2" t="s">
        <v>59</v>
      </c>
      <c r="G918" s="155">
        <f t="shared" si="223"/>
        <v>0</v>
      </c>
      <c r="H918" s="292">
        <f>'приложение 8.3.'!I1083+'приложение 8.3.'!I1356</f>
        <v>0</v>
      </c>
      <c r="I918" s="292">
        <f>'приложение 8.3.'!J1083+'приложение 8.3.'!J1356</f>
        <v>0</v>
      </c>
      <c r="J918" s="292">
        <f>'приложение 8.3.'!K1083+'приложение 8.3.'!K1356</f>
        <v>0</v>
      </c>
      <c r="K918" s="292">
        <f>'приложение 8.3.'!L1083+'приложение 8.3.'!L1356</f>
        <v>0</v>
      </c>
    </row>
    <row r="919" spans="1:13" s="139" customFormat="1" ht="12.75" hidden="1" customHeight="1">
      <c r="A919" s="6"/>
      <c r="B919" s="18" t="s">
        <v>71</v>
      </c>
      <c r="C919" s="10" t="s">
        <v>33</v>
      </c>
      <c r="D919" s="10" t="s">
        <v>114</v>
      </c>
      <c r="E919" s="10" t="s">
        <v>647</v>
      </c>
      <c r="F919" s="2" t="s">
        <v>72</v>
      </c>
      <c r="G919" s="155">
        <f t="shared" si="223"/>
        <v>0</v>
      </c>
      <c r="H919" s="292">
        <f>H920</f>
        <v>0</v>
      </c>
      <c r="I919" s="292">
        <f>I920</f>
        <v>0</v>
      </c>
      <c r="J919" s="292">
        <f>J920</f>
        <v>0</v>
      </c>
      <c r="K919" s="292">
        <f>K920</f>
        <v>0</v>
      </c>
    </row>
    <row r="920" spans="1:13" s="140" customFormat="1" ht="33" hidden="1" customHeight="1">
      <c r="A920" s="6"/>
      <c r="B920" s="18" t="s">
        <v>73</v>
      </c>
      <c r="C920" s="10" t="s">
        <v>33</v>
      </c>
      <c r="D920" s="10" t="s">
        <v>114</v>
      </c>
      <c r="E920" s="10" t="s">
        <v>647</v>
      </c>
      <c r="F920" s="2" t="s">
        <v>74</v>
      </c>
      <c r="G920" s="155">
        <f t="shared" si="223"/>
        <v>0</v>
      </c>
      <c r="H920" s="292">
        <f>'приложение 8.3.'!I1087</f>
        <v>0</v>
      </c>
      <c r="I920" s="292">
        <f>'приложение 8.3.'!J1087</f>
        <v>0</v>
      </c>
      <c r="J920" s="292">
        <f>'приложение 8.3.'!K1087</f>
        <v>0</v>
      </c>
      <c r="K920" s="292">
        <f>'приложение 8.3.'!L1087</f>
        <v>0</v>
      </c>
      <c r="M920" s="266"/>
    </row>
    <row r="921" spans="1:13" s="139" customFormat="1" ht="153" hidden="1" customHeight="1">
      <c r="A921" s="6"/>
      <c r="B921" s="8" t="s">
        <v>503</v>
      </c>
      <c r="C921" s="10" t="s">
        <v>33</v>
      </c>
      <c r="D921" s="10" t="s">
        <v>114</v>
      </c>
      <c r="E921" s="17" t="s">
        <v>651</v>
      </c>
      <c r="F921" s="10"/>
      <c r="G921" s="155">
        <f>H921+I921+J921+K921</f>
        <v>0</v>
      </c>
      <c r="H921" s="149">
        <f>H922+H924</f>
        <v>0</v>
      </c>
      <c r="I921" s="149">
        <f>I922+I924</f>
        <v>0</v>
      </c>
      <c r="J921" s="149">
        <f>J922+J924</f>
        <v>0</v>
      </c>
      <c r="K921" s="149">
        <f>K922+K924</f>
        <v>0</v>
      </c>
    </row>
    <row r="922" spans="1:13" s="139" customFormat="1" ht="89.25" hidden="1" customHeight="1">
      <c r="A922" s="6"/>
      <c r="B922" s="1" t="s">
        <v>55</v>
      </c>
      <c r="C922" s="10" t="s">
        <v>33</v>
      </c>
      <c r="D922" s="10" t="s">
        <v>114</v>
      </c>
      <c r="E922" s="17" t="s">
        <v>651</v>
      </c>
      <c r="F922" s="2" t="s">
        <v>56</v>
      </c>
      <c r="G922" s="155">
        <f>H922+I922+J922+K922</f>
        <v>0</v>
      </c>
      <c r="H922" s="292">
        <f>H923</f>
        <v>0</v>
      </c>
      <c r="I922" s="292">
        <f>I923</f>
        <v>0</v>
      </c>
      <c r="J922" s="292">
        <f>J923</f>
        <v>0</v>
      </c>
      <c r="K922" s="292">
        <f>K923</f>
        <v>0</v>
      </c>
    </row>
    <row r="923" spans="1:13" s="139" customFormat="1" ht="38.25" hidden="1" customHeight="1">
      <c r="A923" s="6"/>
      <c r="B923" s="1" t="s">
        <v>104</v>
      </c>
      <c r="C923" s="10" t="s">
        <v>33</v>
      </c>
      <c r="D923" s="10" t="s">
        <v>114</v>
      </c>
      <c r="E923" s="17" t="s">
        <v>651</v>
      </c>
      <c r="F923" s="2" t="s">
        <v>105</v>
      </c>
      <c r="G923" s="155">
        <f>H923+I923+J923+K923</f>
        <v>0</v>
      </c>
      <c r="H923" s="292">
        <f>'приложение 8.3.'!I1091</f>
        <v>0</v>
      </c>
      <c r="I923" s="292">
        <f>'приложение 8.3.'!J1091</f>
        <v>0</v>
      </c>
      <c r="J923" s="292">
        <f>'приложение 8.3.'!K1091</f>
        <v>0</v>
      </c>
      <c r="K923" s="292">
        <f>'приложение 8.3.'!L1091</f>
        <v>0</v>
      </c>
    </row>
    <row r="924" spans="1:13" s="139" customFormat="1" ht="38.25" hidden="1" customHeight="1">
      <c r="A924" s="6"/>
      <c r="B924" s="1" t="s">
        <v>650</v>
      </c>
      <c r="C924" s="10" t="s">
        <v>33</v>
      </c>
      <c r="D924" s="10" t="s">
        <v>114</v>
      </c>
      <c r="E924" s="17" t="s">
        <v>651</v>
      </c>
      <c r="F924" s="2" t="s">
        <v>57</v>
      </c>
      <c r="G924" s="155">
        <f>H924+I924+J924+K924</f>
        <v>0</v>
      </c>
      <c r="H924" s="292">
        <f>H925</f>
        <v>0</v>
      </c>
      <c r="I924" s="292">
        <f>I925</f>
        <v>0</v>
      </c>
      <c r="J924" s="292">
        <f>J925</f>
        <v>0</v>
      </c>
      <c r="K924" s="292">
        <f>K925</f>
        <v>0</v>
      </c>
    </row>
    <row r="925" spans="1:13" s="139" customFormat="1" ht="38.25" hidden="1" customHeight="1">
      <c r="A925" s="6"/>
      <c r="B925" s="1" t="s">
        <v>111</v>
      </c>
      <c r="C925" s="10" t="s">
        <v>33</v>
      </c>
      <c r="D925" s="10" t="s">
        <v>114</v>
      </c>
      <c r="E925" s="17" t="s">
        <v>651</v>
      </c>
      <c r="F925" s="2" t="s">
        <v>59</v>
      </c>
      <c r="G925" s="155">
        <f>H925+I925+J925+K925</f>
        <v>0</v>
      </c>
      <c r="H925" s="292">
        <f>'приложение 8.3.'!I1095</f>
        <v>0</v>
      </c>
      <c r="I925" s="292">
        <f>'приложение 8.3.'!J1095</f>
        <v>0</v>
      </c>
      <c r="J925" s="292">
        <f>'приложение 8.3.'!K1095</f>
        <v>0</v>
      </c>
      <c r="K925" s="292">
        <f>'приложение 8.3.'!L1095</f>
        <v>0</v>
      </c>
    </row>
    <row r="926" spans="1:13" s="211" customFormat="1" ht="12.75" customHeight="1">
      <c r="A926" s="183"/>
      <c r="B926" s="182" t="s">
        <v>36</v>
      </c>
      <c r="C926" s="100" t="s">
        <v>41</v>
      </c>
      <c r="D926" s="100" t="s">
        <v>15</v>
      </c>
      <c r="E926" s="100"/>
      <c r="F926" s="100"/>
      <c r="G926" s="299">
        <f>SUM(H926:K926)</f>
        <v>1642.3000000000002</v>
      </c>
      <c r="H926" s="299">
        <f>H927</f>
        <v>1642.3000000000002</v>
      </c>
      <c r="I926" s="299">
        <f>I927</f>
        <v>0</v>
      </c>
      <c r="J926" s="299">
        <f>J927</f>
        <v>0</v>
      </c>
      <c r="K926" s="299">
        <f>K927</f>
        <v>0</v>
      </c>
      <c r="L926" s="143"/>
    </row>
    <row r="927" spans="1:13" ht="12.75" customHeight="1">
      <c r="A927" s="183"/>
      <c r="B927" s="182" t="s">
        <v>44</v>
      </c>
      <c r="C927" s="100" t="s">
        <v>41</v>
      </c>
      <c r="D927" s="100" t="s">
        <v>16</v>
      </c>
      <c r="E927" s="100"/>
      <c r="F927" s="100"/>
      <c r="G927" s="299">
        <f>SUM(H927:K927)</f>
        <v>1642.3000000000002</v>
      </c>
      <c r="H927" s="299">
        <f>H928+H937</f>
        <v>1642.3000000000002</v>
      </c>
      <c r="I927" s="299">
        <f>I928+I937</f>
        <v>0</v>
      </c>
      <c r="J927" s="299">
        <f>J928+J937</f>
        <v>0</v>
      </c>
      <c r="K927" s="299">
        <f>K928+K937</f>
        <v>0</v>
      </c>
    </row>
    <row r="928" spans="1:13" ht="51" hidden="1" customHeight="1">
      <c r="A928" s="141"/>
      <c r="B928" s="97" t="s">
        <v>514</v>
      </c>
      <c r="C928" s="98" t="s">
        <v>41</v>
      </c>
      <c r="D928" s="98" t="s">
        <v>16</v>
      </c>
      <c r="E928" s="98" t="s">
        <v>219</v>
      </c>
      <c r="F928" s="98"/>
      <c r="G928" s="299">
        <f>H928+I928+J928+K928</f>
        <v>0</v>
      </c>
      <c r="H928" s="300">
        <f t="shared" ref="H928:K929" si="224">H929</f>
        <v>0</v>
      </c>
      <c r="I928" s="300">
        <f t="shared" si="224"/>
        <v>0</v>
      </c>
      <c r="J928" s="300">
        <f t="shared" si="224"/>
        <v>0</v>
      </c>
      <c r="K928" s="300">
        <f t="shared" si="224"/>
        <v>0</v>
      </c>
    </row>
    <row r="929" spans="1:12" ht="38.25" hidden="1" customHeight="1">
      <c r="A929" s="141"/>
      <c r="B929" s="97" t="s">
        <v>239</v>
      </c>
      <c r="C929" s="98" t="s">
        <v>41</v>
      </c>
      <c r="D929" s="98" t="s">
        <v>16</v>
      </c>
      <c r="E929" s="98" t="s">
        <v>221</v>
      </c>
      <c r="F929" s="98"/>
      <c r="G929" s="299">
        <f>SUM(H929:K929)</f>
        <v>0</v>
      </c>
      <c r="H929" s="300">
        <f t="shared" si="224"/>
        <v>0</v>
      </c>
      <c r="I929" s="300">
        <f t="shared" si="224"/>
        <v>0</v>
      </c>
      <c r="J929" s="300">
        <f t="shared" si="224"/>
        <v>0</v>
      </c>
      <c r="K929" s="300">
        <f t="shared" si="224"/>
        <v>0</v>
      </c>
    </row>
    <row r="930" spans="1:12" ht="25.5" hidden="1" customHeight="1">
      <c r="A930" s="183"/>
      <c r="B930" s="97" t="s">
        <v>215</v>
      </c>
      <c r="C930" s="98" t="s">
        <v>41</v>
      </c>
      <c r="D930" s="98" t="s">
        <v>16</v>
      </c>
      <c r="E930" s="98" t="s">
        <v>547</v>
      </c>
      <c r="F930" s="98"/>
      <c r="G930" s="299">
        <f t="shared" ref="G930:G936" si="225">H930+I930+J930+K930</f>
        <v>0</v>
      </c>
      <c r="H930" s="300">
        <f>H931+H933+H935</f>
        <v>0</v>
      </c>
      <c r="I930" s="300">
        <f>I931+I933+I935</f>
        <v>0</v>
      </c>
      <c r="J930" s="300">
        <f>J931+J933+J935</f>
        <v>0</v>
      </c>
      <c r="K930" s="300">
        <f>K931+K933+K935</f>
        <v>0</v>
      </c>
    </row>
    <row r="931" spans="1:12" s="211" customFormat="1" ht="38.25" hidden="1" customHeight="1">
      <c r="A931" s="137"/>
      <c r="B931" s="105" t="s">
        <v>86</v>
      </c>
      <c r="C931" s="106" t="s">
        <v>41</v>
      </c>
      <c r="D931" s="106" t="s">
        <v>16</v>
      </c>
      <c r="E931" s="106" t="s">
        <v>547</v>
      </c>
      <c r="F931" s="106" t="s">
        <v>57</v>
      </c>
      <c r="G931" s="156">
        <f>H931+I931+J931+K931</f>
        <v>0</v>
      </c>
      <c r="H931" s="157">
        <f>H932</f>
        <v>0</v>
      </c>
      <c r="I931" s="157">
        <f>I932</f>
        <v>0</v>
      </c>
      <c r="J931" s="157">
        <f>J932</f>
        <v>0</v>
      </c>
      <c r="K931" s="157">
        <f>K932</f>
        <v>0</v>
      </c>
    </row>
    <row r="932" spans="1:12" s="211" customFormat="1" ht="38.25" hidden="1" customHeight="1">
      <c r="A932" s="137"/>
      <c r="B932" s="105" t="s">
        <v>111</v>
      </c>
      <c r="C932" s="106" t="s">
        <v>41</v>
      </c>
      <c r="D932" s="106" t="s">
        <v>16</v>
      </c>
      <c r="E932" s="106" t="s">
        <v>547</v>
      </c>
      <c r="F932" s="106" t="s">
        <v>59</v>
      </c>
      <c r="G932" s="156">
        <f>H932+I932+J932+K932</f>
        <v>0</v>
      </c>
      <c r="H932" s="157">
        <f>'приложение 8.3.'!I1103</f>
        <v>0</v>
      </c>
      <c r="I932" s="157">
        <f>'приложение 8.3.'!J1103</f>
        <v>0</v>
      </c>
      <c r="J932" s="157">
        <f>'приложение 8.3.'!K1103</f>
        <v>0</v>
      </c>
      <c r="K932" s="157">
        <f>'приложение 8.3.'!L1103</f>
        <v>0</v>
      </c>
    </row>
    <row r="933" spans="1:12" ht="38.25" hidden="1" customHeight="1">
      <c r="A933" s="215"/>
      <c r="B933" s="206" t="s">
        <v>342</v>
      </c>
      <c r="C933" s="106" t="s">
        <v>41</v>
      </c>
      <c r="D933" s="106" t="s">
        <v>16</v>
      </c>
      <c r="E933" s="106" t="s">
        <v>547</v>
      </c>
      <c r="F933" s="135" t="s">
        <v>77</v>
      </c>
      <c r="G933" s="304">
        <f t="shared" si="225"/>
        <v>0</v>
      </c>
      <c r="H933" s="305">
        <f>H934</f>
        <v>0</v>
      </c>
      <c r="I933" s="305">
        <f>I934</f>
        <v>0</v>
      </c>
      <c r="J933" s="305">
        <f>J934</f>
        <v>0</v>
      </c>
      <c r="K933" s="305">
        <f>K934</f>
        <v>0</v>
      </c>
      <c r="L933" s="211"/>
    </row>
    <row r="934" spans="1:12" ht="12.75" hidden="1" customHeight="1">
      <c r="A934" s="215"/>
      <c r="B934" s="206" t="s">
        <v>35</v>
      </c>
      <c r="C934" s="106" t="s">
        <v>41</v>
      </c>
      <c r="D934" s="106" t="s">
        <v>16</v>
      </c>
      <c r="E934" s="106" t="s">
        <v>547</v>
      </c>
      <c r="F934" s="135" t="s">
        <v>78</v>
      </c>
      <c r="G934" s="304">
        <f t="shared" si="225"/>
        <v>0</v>
      </c>
      <c r="H934" s="305">
        <f>'приложение 8.3.'!I1106</f>
        <v>0</v>
      </c>
      <c r="I934" s="305">
        <f>'приложение 8.3.'!J1106</f>
        <v>0</v>
      </c>
      <c r="J934" s="305">
        <f>'приложение 8.3.'!K1106</f>
        <v>0</v>
      </c>
      <c r="K934" s="305">
        <f>'приложение 8.3.'!L1106</f>
        <v>0</v>
      </c>
      <c r="L934" s="211"/>
    </row>
    <row r="935" spans="1:12" ht="51" hidden="1" customHeight="1">
      <c r="A935" s="144"/>
      <c r="B935" s="201" t="s">
        <v>246</v>
      </c>
      <c r="C935" s="98" t="s">
        <v>41</v>
      </c>
      <c r="D935" s="98" t="s">
        <v>16</v>
      </c>
      <c r="E935" s="98" t="s">
        <v>547</v>
      </c>
      <c r="F935" s="98" t="s">
        <v>49</v>
      </c>
      <c r="G935" s="299">
        <f t="shared" si="225"/>
        <v>0</v>
      </c>
      <c r="H935" s="300">
        <f>H936</f>
        <v>0</v>
      </c>
      <c r="I935" s="300">
        <f>I936</f>
        <v>0</v>
      </c>
      <c r="J935" s="300">
        <f>J936</f>
        <v>0</v>
      </c>
      <c r="K935" s="300">
        <f>K936</f>
        <v>0</v>
      </c>
    </row>
    <row r="936" spans="1:12" ht="12.75" hidden="1" customHeight="1">
      <c r="A936" s="144"/>
      <c r="B936" s="201" t="s">
        <v>51</v>
      </c>
      <c r="C936" s="98" t="s">
        <v>41</v>
      </c>
      <c r="D936" s="98" t="s">
        <v>16</v>
      </c>
      <c r="E936" s="98" t="s">
        <v>547</v>
      </c>
      <c r="F936" s="98" t="s">
        <v>50</v>
      </c>
      <c r="G936" s="299">
        <f t="shared" si="225"/>
        <v>0</v>
      </c>
      <c r="H936" s="300">
        <f>'приложение 8.3.'!I1109</f>
        <v>0</v>
      </c>
      <c r="I936" s="300">
        <f>'приложение 8.3.'!J1109</f>
        <v>0</v>
      </c>
      <c r="J936" s="300">
        <f>'приложение 8.3.'!K1109</f>
        <v>0</v>
      </c>
      <c r="K936" s="300">
        <f>'приложение 8.3.'!L1109</f>
        <v>0</v>
      </c>
    </row>
    <row r="937" spans="1:12" ht="63.75" customHeight="1">
      <c r="A937" s="200"/>
      <c r="B937" s="201" t="s">
        <v>156</v>
      </c>
      <c r="C937" s="142" t="s">
        <v>41</v>
      </c>
      <c r="D937" s="142" t="s">
        <v>16</v>
      </c>
      <c r="E937" s="221" t="s">
        <v>223</v>
      </c>
      <c r="F937" s="142"/>
      <c r="G937" s="302">
        <f>SUM(H937:K937)</f>
        <v>1642.3000000000002</v>
      </c>
      <c r="H937" s="312">
        <f>H938</f>
        <v>1642.3000000000002</v>
      </c>
      <c r="I937" s="312">
        <f t="shared" ref="I937:K939" si="226">I938</f>
        <v>0</v>
      </c>
      <c r="J937" s="312">
        <f t="shared" si="226"/>
        <v>0</v>
      </c>
      <c r="K937" s="312">
        <f t="shared" si="226"/>
        <v>0</v>
      </c>
    </row>
    <row r="938" spans="1:12" ht="25.5" customHeight="1">
      <c r="A938" s="200"/>
      <c r="B938" s="97" t="s">
        <v>215</v>
      </c>
      <c r="C938" s="142" t="s">
        <v>41</v>
      </c>
      <c r="D938" s="142" t="s">
        <v>16</v>
      </c>
      <c r="E938" s="221" t="s">
        <v>224</v>
      </c>
      <c r="F938" s="142"/>
      <c r="G938" s="302">
        <f>SUM(H938:K938)</f>
        <v>1642.3000000000002</v>
      </c>
      <c r="H938" s="312">
        <f>H939</f>
        <v>1642.3000000000002</v>
      </c>
      <c r="I938" s="312">
        <f t="shared" si="226"/>
        <v>0</v>
      </c>
      <c r="J938" s="312">
        <f t="shared" si="226"/>
        <v>0</v>
      </c>
      <c r="K938" s="312">
        <f t="shared" si="226"/>
        <v>0</v>
      </c>
    </row>
    <row r="939" spans="1:12" ht="51" customHeight="1">
      <c r="A939" s="200"/>
      <c r="B939" s="201" t="s">
        <v>222</v>
      </c>
      <c r="C939" s="142" t="s">
        <v>41</v>
      </c>
      <c r="D939" s="142" t="s">
        <v>16</v>
      </c>
      <c r="E939" s="221" t="s">
        <v>224</v>
      </c>
      <c r="F939" s="142" t="s">
        <v>49</v>
      </c>
      <c r="G939" s="302">
        <f>SUM(H939:K939)</f>
        <v>1642.3000000000002</v>
      </c>
      <c r="H939" s="303">
        <f>H940</f>
        <v>1642.3000000000002</v>
      </c>
      <c r="I939" s="303">
        <f t="shared" si="226"/>
        <v>0</v>
      </c>
      <c r="J939" s="303">
        <f t="shared" si="226"/>
        <v>0</v>
      </c>
      <c r="K939" s="303">
        <f t="shared" si="226"/>
        <v>0</v>
      </c>
    </row>
    <row r="940" spans="1:12" ht="51" customHeight="1">
      <c r="A940" s="200"/>
      <c r="B940" s="201" t="s">
        <v>225</v>
      </c>
      <c r="C940" s="142" t="s">
        <v>41</v>
      </c>
      <c r="D940" s="142" t="s">
        <v>16</v>
      </c>
      <c r="E940" s="221" t="s">
        <v>224</v>
      </c>
      <c r="F940" s="142" t="s">
        <v>226</v>
      </c>
      <c r="G940" s="302">
        <f>SUM(H940:K940)</f>
        <v>1642.3000000000002</v>
      </c>
      <c r="H940" s="303">
        <f>'приложение 8.3.'!I1114</f>
        <v>1642.3000000000002</v>
      </c>
      <c r="I940" s="303">
        <f>'приложение 8.3.'!J1114</f>
        <v>0</v>
      </c>
      <c r="J940" s="303">
        <f>'приложение 8.3.'!K1114</f>
        <v>0</v>
      </c>
      <c r="K940" s="303">
        <f>'приложение 8.3.'!L1114</f>
        <v>0</v>
      </c>
    </row>
    <row r="941" spans="1:12" ht="12.75" hidden="1" customHeight="1">
      <c r="A941" s="196"/>
      <c r="B941" s="197" t="s">
        <v>85</v>
      </c>
      <c r="C941" s="198" t="s">
        <v>38</v>
      </c>
      <c r="D941" s="198" t="s">
        <v>15</v>
      </c>
      <c r="E941" s="198"/>
      <c r="F941" s="198"/>
      <c r="G941" s="302">
        <f t="shared" ref="G941:K945" si="227">G942</f>
        <v>0</v>
      </c>
      <c r="H941" s="302">
        <f t="shared" si="227"/>
        <v>0</v>
      </c>
      <c r="I941" s="302">
        <f t="shared" si="227"/>
        <v>0</v>
      </c>
      <c r="J941" s="302">
        <f t="shared" si="227"/>
        <v>0</v>
      </c>
      <c r="K941" s="302">
        <f t="shared" si="227"/>
        <v>0</v>
      </c>
    </row>
    <row r="942" spans="1:12" ht="24.75" hidden="1" customHeight="1">
      <c r="A942" s="196"/>
      <c r="B942" s="197" t="s">
        <v>32</v>
      </c>
      <c r="C942" s="198" t="s">
        <v>38</v>
      </c>
      <c r="D942" s="198" t="s">
        <v>16</v>
      </c>
      <c r="E942" s="198"/>
      <c r="F942" s="198"/>
      <c r="G942" s="302">
        <f>SUM(H942:K942)</f>
        <v>0</v>
      </c>
      <c r="H942" s="302">
        <f>H943</f>
        <v>0</v>
      </c>
      <c r="I942" s="302">
        <f t="shared" si="227"/>
        <v>0</v>
      </c>
      <c r="J942" s="302">
        <f t="shared" si="227"/>
        <v>0</v>
      </c>
      <c r="K942" s="302">
        <f t="shared" si="227"/>
        <v>0</v>
      </c>
    </row>
    <row r="943" spans="1:12" ht="38.25" hidden="1" customHeight="1">
      <c r="A943" s="200"/>
      <c r="B943" s="201" t="s">
        <v>242</v>
      </c>
      <c r="C943" s="142" t="s">
        <v>38</v>
      </c>
      <c r="D943" s="142" t="s">
        <v>16</v>
      </c>
      <c r="E943" s="142" t="s">
        <v>243</v>
      </c>
      <c r="F943" s="142"/>
      <c r="G943" s="302">
        <f>H943+I943+J943+K943</f>
        <v>0</v>
      </c>
      <c r="H943" s="303">
        <f>H944</f>
        <v>0</v>
      </c>
      <c r="I943" s="303">
        <f t="shared" si="227"/>
        <v>0</v>
      </c>
      <c r="J943" s="303">
        <f t="shared" si="227"/>
        <v>0</v>
      </c>
      <c r="K943" s="303">
        <f t="shared" si="227"/>
        <v>0</v>
      </c>
    </row>
    <row r="944" spans="1:12" ht="38.25" hidden="1" customHeight="1">
      <c r="A944" s="196"/>
      <c r="B944" s="201" t="s">
        <v>199</v>
      </c>
      <c r="C944" s="142" t="s">
        <v>38</v>
      </c>
      <c r="D944" s="142" t="s">
        <v>16</v>
      </c>
      <c r="E944" s="221" t="s">
        <v>244</v>
      </c>
      <c r="F944" s="142"/>
      <c r="G944" s="302">
        <f>H944+I944+J944+K944</f>
        <v>0</v>
      </c>
      <c r="H944" s="303">
        <f>H945</f>
        <v>0</v>
      </c>
      <c r="I944" s="303">
        <f t="shared" si="227"/>
        <v>0</v>
      </c>
      <c r="J944" s="303">
        <f t="shared" si="227"/>
        <v>0</v>
      </c>
      <c r="K944" s="303">
        <f t="shared" si="227"/>
        <v>0</v>
      </c>
    </row>
    <row r="945" spans="1:11" ht="51" hidden="1" customHeight="1">
      <c r="A945" s="200"/>
      <c r="B945" s="201" t="s">
        <v>88</v>
      </c>
      <c r="C945" s="142" t="s">
        <v>38</v>
      </c>
      <c r="D945" s="142" t="s">
        <v>16</v>
      </c>
      <c r="E945" s="221" t="s">
        <v>244</v>
      </c>
      <c r="F945" s="142" t="s">
        <v>49</v>
      </c>
      <c r="G945" s="302">
        <f>H945+I945+J945+K945</f>
        <v>0</v>
      </c>
      <c r="H945" s="303">
        <f>H946</f>
        <v>0</v>
      </c>
      <c r="I945" s="303">
        <f t="shared" si="227"/>
        <v>0</v>
      </c>
      <c r="J945" s="303">
        <f t="shared" si="227"/>
        <v>0</v>
      </c>
      <c r="K945" s="303">
        <f t="shared" si="227"/>
        <v>0</v>
      </c>
    </row>
    <row r="946" spans="1:11" ht="12.75" hidden="1" customHeight="1">
      <c r="A946" s="200"/>
      <c r="B946" s="201" t="s">
        <v>51</v>
      </c>
      <c r="C946" s="142" t="s">
        <v>38</v>
      </c>
      <c r="D946" s="142" t="s">
        <v>16</v>
      </c>
      <c r="E946" s="221" t="s">
        <v>244</v>
      </c>
      <c r="F946" s="142" t="s">
        <v>50</v>
      </c>
      <c r="G946" s="302">
        <f>H946+I946+J946+K946</f>
        <v>0</v>
      </c>
      <c r="H946" s="303">
        <f>'приложение 8.3.'!I1120</f>
        <v>0</v>
      </c>
      <c r="I946" s="303">
        <f>'приложение 8.3.'!J1120</f>
        <v>0</v>
      </c>
      <c r="J946" s="303">
        <f>'приложение 8.3.'!K1120</f>
        <v>0</v>
      </c>
      <c r="K946" s="303">
        <f>'приложение 8.3.'!L1120</f>
        <v>0</v>
      </c>
    </row>
    <row r="947" spans="1:11" ht="14.25" hidden="1" customHeight="1">
      <c r="A947" s="183"/>
      <c r="B947" s="182" t="s">
        <v>137</v>
      </c>
      <c r="C947" s="100" t="s">
        <v>122</v>
      </c>
      <c r="D947" s="100" t="s">
        <v>15</v>
      </c>
      <c r="E947" s="100"/>
      <c r="F947" s="100"/>
      <c r="G947" s="299">
        <f t="shared" ref="G947:G952" si="228">SUM(H947:K947)</f>
        <v>0</v>
      </c>
      <c r="H947" s="299">
        <f t="shared" ref="H947:K952" si="229">H948</f>
        <v>0</v>
      </c>
      <c r="I947" s="299">
        <f>I951</f>
        <v>0</v>
      </c>
      <c r="J947" s="299">
        <f>J951</f>
        <v>0</v>
      </c>
      <c r="K947" s="299">
        <f>K951</f>
        <v>0</v>
      </c>
    </row>
    <row r="948" spans="1:11" ht="13.5" hidden="1" customHeight="1">
      <c r="A948" s="183"/>
      <c r="B948" s="97" t="s">
        <v>450</v>
      </c>
      <c r="C948" s="98" t="s">
        <v>122</v>
      </c>
      <c r="D948" s="98" t="s">
        <v>14</v>
      </c>
      <c r="E948" s="98"/>
      <c r="F948" s="98"/>
      <c r="G948" s="300">
        <f>SUM(H948:K948)</f>
        <v>0</v>
      </c>
      <c r="H948" s="300">
        <f t="shared" si="229"/>
        <v>0</v>
      </c>
      <c r="I948" s="300">
        <f t="shared" si="229"/>
        <v>0</v>
      </c>
      <c r="J948" s="300">
        <f t="shared" si="229"/>
        <v>0</v>
      </c>
      <c r="K948" s="300">
        <f t="shared" si="229"/>
        <v>0</v>
      </c>
    </row>
    <row r="949" spans="1:11" ht="114.75" hidden="1" customHeight="1">
      <c r="A949" s="144"/>
      <c r="B949" s="194" t="s">
        <v>133</v>
      </c>
      <c r="C949" s="98" t="s">
        <v>122</v>
      </c>
      <c r="D949" s="98" t="s">
        <v>14</v>
      </c>
      <c r="E949" s="98" t="s">
        <v>287</v>
      </c>
      <c r="F949" s="98"/>
      <c r="G949" s="299">
        <f t="shared" si="228"/>
        <v>0</v>
      </c>
      <c r="H949" s="300">
        <f t="shared" si="229"/>
        <v>0</v>
      </c>
      <c r="I949" s="300">
        <f>I951</f>
        <v>0</v>
      </c>
      <c r="J949" s="300">
        <f>J951</f>
        <v>0</v>
      </c>
      <c r="K949" s="300">
        <f>K951</f>
        <v>0</v>
      </c>
    </row>
    <row r="950" spans="1:11" ht="38.25" hidden="1" customHeight="1">
      <c r="A950" s="144"/>
      <c r="B950" s="194" t="s">
        <v>294</v>
      </c>
      <c r="C950" s="98" t="s">
        <v>122</v>
      </c>
      <c r="D950" s="98" t="s">
        <v>14</v>
      </c>
      <c r="E950" s="98" t="s">
        <v>295</v>
      </c>
      <c r="F950" s="98"/>
      <c r="G950" s="299">
        <f t="shared" si="228"/>
        <v>0</v>
      </c>
      <c r="H950" s="300">
        <f t="shared" si="229"/>
        <v>0</v>
      </c>
      <c r="I950" s="300">
        <f t="shared" si="229"/>
        <v>0</v>
      </c>
      <c r="J950" s="300">
        <f t="shared" si="229"/>
        <v>0</v>
      </c>
      <c r="K950" s="300">
        <f t="shared" si="229"/>
        <v>0</v>
      </c>
    </row>
    <row r="951" spans="1:11" ht="25.5" hidden="1" customHeight="1">
      <c r="A951" s="144"/>
      <c r="B951" s="97" t="s">
        <v>271</v>
      </c>
      <c r="C951" s="98" t="s">
        <v>122</v>
      </c>
      <c r="D951" s="98" t="s">
        <v>14</v>
      </c>
      <c r="E951" s="98" t="s">
        <v>296</v>
      </c>
      <c r="F951" s="98"/>
      <c r="G951" s="299">
        <f t="shared" si="228"/>
        <v>0</v>
      </c>
      <c r="H951" s="300">
        <f t="shared" si="229"/>
        <v>0</v>
      </c>
      <c r="I951" s="300">
        <f t="shared" si="229"/>
        <v>0</v>
      </c>
      <c r="J951" s="300">
        <f t="shared" si="229"/>
        <v>0</v>
      </c>
      <c r="K951" s="300">
        <f t="shared" si="229"/>
        <v>0</v>
      </c>
    </row>
    <row r="952" spans="1:11" ht="25.5" hidden="1" customHeight="1">
      <c r="A952" s="144"/>
      <c r="B952" s="97" t="s">
        <v>138</v>
      </c>
      <c r="C952" s="98" t="s">
        <v>122</v>
      </c>
      <c r="D952" s="98" t="s">
        <v>14</v>
      </c>
      <c r="E952" s="98" t="s">
        <v>296</v>
      </c>
      <c r="F952" s="98" t="s">
        <v>139</v>
      </c>
      <c r="G952" s="299">
        <f t="shared" si="228"/>
        <v>0</v>
      </c>
      <c r="H952" s="300">
        <f t="shared" si="229"/>
        <v>0</v>
      </c>
      <c r="I952" s="300">
        <f t="shared" si="229"/>
        <v>0</v>
      </c>
      <c r="J952" s="300">
        <f t="shared" si="229"/>
        <v>0</v>
      </c>
      <c r="K952" s="300">
        <f t="shared" si="229"/>
        <v>0</v>
      </c>
    </row>
    <row r="953" spans="1:11" ht="25.5" hidden="1" customHeight="1">
      <c r="A953" s="144"/>
      <c r="B953" s="97" t="s">
        <v>297</v>
      </c>
      <c r="C953" s="98" t="s">
        <v>122</v>
      </c>
      <c r="D953" s="98" t="s">
        <v>14</v>
      </c>
      <c r="E953" s="98" t="s">
        <v>296</v>
      </c>
      <c r="F953" s="98" t="s">
        <v>140</v>
      </c>
      <c r="G953" s="299">
        <f>SUM(H953:K953)</f>
        <v>0</v>
      </c>
      <c r="H953" s="300">
        <f>'приложение 8.3.'!I1400</f>
        <v>0</v>
      </c>
      <c r="I953" s="300">
        <f>'приложение 8.3.'!J1400</f>
        <v>0</v>
      </c>
      <c r="J953" s="300">
        <f>'приложение 8.3.'!K1400</f>
        <v>0</v>
      </c>
      <c r="K953" s="300">
        <f>'приложение 8.3.'!L1400</f>
        <v>0</v>
      </c>
    </row>
    <row r="954" spans="1:11" ht="12.75" customHeight="1">
      <c r="A954" s="183"/>
      <c r="B954" s="180" t="s">
        <v>0</v>
      </c>
      <c r="C954" s="180"/>
      <c r="D954" s="100"/>
      <c r="E954" s="100"/>
      <c r="F954" s="100"/>
      <c r="G954" s="313">
        <f>SUM(H954:K954)</f>
        <v>58131.9</v>
      </c>
      <c r="H954" s="299">
        <f>H13+H136+H202+H383+H534+H543+H738+H824+H839+H926+H941+H947</f>
        <v>4839.600000000004</v>
      </c>
      <c r="I954" s="299">
        <f>I13+I136+I202+I383+I534+I543+I738+I824+I839+I926+I941+I947</f>
        <v>21191.9</v>
      </c>
      <c r="J954" s="299">
        <f>J13+J136+J202+J383+J534+J543+J738+J824+J839+J926+J941+J947</f>
        <v>29461.199999999997</v>
      </c>
      <c r="K954" s="299">
        <f>K13+K136+K202+K383+K534+K543+K738+K824+K839+K926+K941+K947</f>
        <v>2639.2</v>
      </c>
    </row>
    <row r="955" spans="1:11">
      <c r="G955" s="330"/>
      <c r="H955" s="330"/>
      <c r="I955" s="330"/>
      <c r="J955" s="330"/>
      <c r="K955" s="330"/>
    </row>
    <row r="956" spans="1:11">
      <c r="G956" s="218"/>
      <c r="H956" s="218"/>
      <c r="I956" s="218"/>
      <c r="J956" s="218"/>
      <c r="K956" s="218"/>
    </row>
    <row r="957" spans="1:11">
      <c r="G957" s="223"/>
      <c r="H957" s="223"/>
      <c r="I957" s="223"/>
      <c r="J957" s="223"/>
      <c r="K957" s="223"/>
    </row>
    <row r="958" spans="1:11">
      <c r="H958" s="298"/>
    </row>
  </sheetData>
  <autoFilter ref="A12:M954">
    <filterColumn colId="4"/>
  </autoFilter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57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20"/>
  <sheetViews>
    <sheetView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718" sqref="C718"/>
    </sheetView>
  </sheetViews>
  <sheetFormatPr defaultRowHeight="12.75"/>
  <cols>
    <col min="1" max="1" width="63.140625" style="109" customWidth="1"/>
    <col min="2" max="2" width="14.7109375" style="109" customWidth="1"/>
    <col min="3" max="3" width="8.28515625" style="109" customWidth="1"/>
    <col min="4" max="4" width="17.28515625" style="152" customWidth="1"/>
  </cols>
  <sheetData>
    <row r="1" spans="1:4" ht="15.75">
      <c r="B1" s="75"/>
      <c r="C1" s="340" t="s">
        <v>671</v>
      </c>
      <c r="D1" s="340"/>
    </row>
    <row r="2" spans="1:4" ht="15.75">
      <c r="B2" s="340" t="s">
        <v>125</v>
      </c>
      <c r="C2" s="340"/>
      <c r="D2" s="340"/>
    </row>
    <row r="3" spans="1:4" ht="15.75">
      <c r="B3" s="75"/>
      <c r="C3" s="341" t="s">
        <v>574</v>
      </c>
      <c r="D3" s="341"/>
    </row>
    <row r="4" spans="1:4" ht="18" customHeight="1">
      <c r="A4" s="337"/>
      <c r="B4" s="339"/>
      <c r="C4" s="339"/>
      <c r="D4" s="339"/>
    </row>
    <row r="5" spans="1:4" ht="87.75" customHeight="1">
      <c r="A5" s="342" t="s">
        <v>610</v>
      </c>
      <c r="B5" s="343"/>
      <c r="C5" s="343"/>
      <c r="D5" s="343"/>
    </row>
    <row r="6" spans="1:4" ht="15.75">
      <c r="B6" s="75"/>
      <c r="C6" s="145"/>
      <c r="D6" s="150" t="s">
        <v>11</v>
      </c>
    </row>
    <row r="7" spans="1:4" s="112" customFormat="1" ht="28.5" customHeight="1">
      <c r="A7" s="111" t="s">
        <v>3</v>
      </c>
      <c r="B7" s="110" t="s">
        <v>8</v>
      </c>
      <c r="C7" s="110" t="s">
        <v>9</v>
      </c>
      <c r="D7" s="151" t="s">
        <v>519</v>
      </c>
    </row>
    <row r="8" spans="1:4" s="131" customFormat="1" ht="11.25">
      <c r="A8" s="130">
        <v>1</v>
      </c>
      <c r="B8" s="76">
        <v>2</v>
      </c>
      <c r="C8" s="76">
        <v>3</v>
      </c>
      <c r="D8" s="288">
        <v>4</v>
      </c>
    </row>
    <row r="9" spans="1:4" s="161" customFormat="1" ht="42.75">
      <c r="A9" s="159" t="s">
        <v>598</v>
      </c>
      <c r="B9" s="162" t="s">
        <v>601</v>
      </c>
      <c r="C9" s="160"/>
      <c r="D9" s="314">
        <f>D10</f>
        <v>0</v>
      </c>
    </row>
    <row r="10" spans="1:4" s="161" customFormat="1" ht="28.5">
      <c r="A10" s="159" t="s">
        <v>599</v>
      </c>
      <c r="B10" s="162" t="s">
        <v>602</v>
      </c>
      <c r="C10" s="160"/>
      <c r="D10" s="314">
        <f>D11+D16+D19</f>
        <v>0</v>
      </c>
    </row>
    <row r="11" spans="1:4" s="131" customFormat="1" ht="13.5" customHeight="1">
      <c r="A11" s="146" t="s">
        <v>600</v>
      </c>
      <c r="B11" s="163" t="s">
        <v>603</v>
      </c>
      <c r="C11" s="2"/>
      <c r="D11" s="315">
        <f>D12+D14</f>
        <v>0</v>
      </c>
    </row>
    <row r="12" spans="1:4" s="131" customFormat="1" ht="25.5">
      <c r="A12" s="105" t="s">
        <v>86</v>
      </c>
      <c r="B12" s="268" t="s">
        <v>603</v>
      </c>
      <c r="C12" s="106" t="s">
        <v>57</v>
      </c>
      <c r="D12" s="315">
        <f>D13</f>
        <v>841.3</v>
      </c>
    </row>
    <row r="13" spans="1:4" s="131" customFormat="1" ht="25.5">
      <c r="A13" s="105" t="s">
        <v>111</v>
      </c>
      <c r="B13" s="268" t="s">
        <v>603</v>
      </c>
      <c r="C13" s="106" t="s">
        <v>59</v>
      </c>
      <c r="D13" s="315">
        <f>'приложение 5.3.'!G830</f>
        <v>841.3</v>
      </c>
    </row>
    <row r="14" spans="1:4" s="131" customFormat="1" ht="25.5">
      <c r="A14" s="8" t="s">
        <v>342</v>
      </c>
      <c r="B14" s="163" t="s">
        <v>603</v>
      </c>
      <c r="C14" s="10" t="s">
        <v>77</v>
      </c>
      <c r="D14" s="315">
        <f>D15</f>
        <v>-841.3</v>
      </c>
    </row>
    <row r="15" spans="1:4" s="131" customFormat="1">
      <c r="A15" s="8" t="s">
        <v>35</v>
      </c>
      <c r="B15" s="163" t="s">
        <v>603</v>
      </c>
      <c r="C15" s="10" t="s">
        <v>78</v>
      </c>
      <c r="D15" s="315">
        <f>'приложение 5.3.'!G832</f>
        <v>-841.3</v>
      </c>
    </row>
    <row r="16" spans="1:4" s="131" customFormat="1" ht="51" hidden="1">
      <c r="A16" s="8" t="s">
        <v>633</v>
      </c>
      <c r="B16" s="295" t="s">
        <v>634</v>
      </c>
      <c r="C16" s="2"/>
      <c r="D16" s="315">
        <f>D17</f>
        <v>0</v>
      </c>
    </row>
    <row r="17" spans="1:4" s="131" customFormat="1" ht="25.5" hidden="1">
      <c r="A17" s="8" t="s">
        <v>342</v>
      </c>
      <c r="B17" s="295" t="s">
        <v>634</v>
      </c>
      <c r="C17" s="10" t="s">
        <v>77</v>
      </c>
      <c r="D17" s="315">
        <f>D18</f>
        <v>0</v>
      </c>
    </row>
    <row r="18" spans="1:4" s="131" customFormat="1" hidden="1">
      <c r="A18" s="8" t="s">
        <v>35</v>
      </c>
      <c r="B18" s="295" t="s">
        <v>634</v>
      </c>
      <c r="C18" s="10" t="s">
        <v>78</v>
      </c>
      <c r="D18" s="315">
        <f>'приложение 5.3.'!G835</f>
        <v>0</v>
      </c>
    </row>
    <row r="19" spans="1:4" s="131" customFormat="1" ht="63.75" hidden="1">
      <c r="A19" s="8" t="s">
        <v>635</v>
      </c>
      <c r="B19" s="295" t="s">
        <v>636</v>
      </c>
      <c r="C19" s="2"/>
      <c r="D19" s="315">
        <f>D20</f>
        <v>0</v>
      </c>
    </row>
    <row r="20" spans="1:4" s="131" customFormat="1" ht="25.5" hidden="1">
      <c r="A20" s="8" t="s">
        <v>342</v>
      </c>
      <c r="B20" s="295" t="s">
        <v>636</v>
      </c>
      <c r="C20" s="10" t="s">
        <v>77</v>
      </c>
      <c r="D20" s="315">
        <f>D21</f>
        <v>0</v>
      </c>
    </row>
    <row r="21" spans="1:4" s="131" customFormat="1" hidden="1">
      <c r="A21" s="8" t="s">
        <v>35</v>
      </c>
      <c r="B21" s="295" t="s">
        <v>636</v>
      </c>
      <c r="C21" s="10" t="s">
        <v>78</v>
      </c>
      <c r="D21" s="315">
        <f>'приложение 5.3.'!G838</f>
        <v>0</v>
      </c>
    </row>
    <row r="22" spans="1:4" s="93" customFormat="1" ht="28.5">
      <c r="A22" s="91" t="s">
        <v>160</v>
      </c>
      <c r="B22" s="92" t="s">
        <v>299</v>
      </c>
      <c r="C22" s="92"/>
      <c r="D22" s="331">
        <f>D23+D73+D78+D102+D118</f>
        <v>33549.200000000004</v>
      </c>
    </row>
    <row r="23" spans="1:4" s="117" customFormat="1" ht="13.5">
      <c r="A23" s="95" t="s">
        <v>300</v>
      </c>
      <c r="B23" s="96" t="s">
        <v>301</v>
      </c>
      <c r="C23" s="116"/>
      <c r="D23" s="317">
        <f>D24+D38+D57</f>
        <v>6964.3</v>
      </c>
    </row>
    <row r="24" spans="1:4" s="114" customFormat="1">
      <c r="A24" s="97" t="s">
        <v>302</v>
      </c>
      <c r="B24" s="98" t="s">
        <v>303</v>
      </c>
      <c r="C24" s="113"/>
      <c r="D24" s="316">
        <f>D25+D28+D31+D34</f>
        <v>7408.7</v>
      </c>
    </row>
    <row r="25" spans="1:4" s="114" customFormat="1" ht="34.5" customHeight="1">
      <c r="A25" s="97" t="s">
        <v>199</v>
      </c>
      <c r="B25" s="98" t="s">
        <v>304</v>
      </c>
      <c r="C25" s="113"/>
      <c r="D25" s="316">
        <f>D26</f>
        <v>-269.60000000000002</v>
      </c>
    </row>
    <row r="26" spans="1:4" s="114" customFormat="1" ht="31.5" customHeight="1">
      <c r="A26" s="97" t="s">
        <v>88</v>
      </c>
      <c r="B26" s="98" t="s">
        <v>304</v>
      </c>
      <c r="C26" s="98" t="s">
        <v>49</v>
      </c>
      <c r="D26" s="316">
        <f>D27</f>
        <v>-269.60000000000002</v>
      </c>
    </row>
    <row r="27" spans="1:4" s="114" customFormat="1">
      <c r="A27" s="97" t="s">
        <v>51</v>
      </c>
      <c r="B27" s="98" t="s">
        <v>304</v>
      </c>
      <c r="C27" s="98" t="s">
        <v>50</v>
      </c>
      <c r="D27" s="316">
        <f>'приложение 5.3.'!G549</f>
        <v>-269.60000000000002</v>
      </c>
    </row>
    <row r="28" spans="1:4" s="114" customFormat="1" hidden="1">
      <c r="A28" s="97" t="s">
        <v>215</v>
      </c>
      <c r="B28" s="98" t="s">
        <v>543</v>
      </c>
      <c r="C28" s="98"/>
      <c r="D28" s="316">
        <f>D29</f>
        <v>0</v>
      </c>
    </row>
    <row r="29" spans="1:4" s="114" customFormat="1" ht="25.5" hidden="1">
      <c r="A29" s="97" t="s">
        <v>88</v>
      </c>
      <c r="B29" s="98" t="s">
        <v>543</v>
      </c>
      <c r="C29" s="98" t="s">
        <v>49</v>
      </c>
      <c r="D29" s="316">
        <f>D30</f>
        <v>0</v>
      </c>
    </row>
    <row r="30" spans="1:4" s="114" customFormat="1" hidden="1">
      <c r="A30" s="97" t="s">
        <v>51</v>
      </c>
      <c r="B30" s="98" t="s">
        <v>543</v>
      </c>
      <c r="C30" s="98" t="s">
        <v>50</v>
      </c>
      <c r="D30" s="316">
        <f>'приложение 5.3.'!G555</f>
        <v>0</v>
      </c>
    </row>
    <row r="31" spans="1:4" s="114" customFormat="1" ht="63" customHeight="1">
      <c r="A31" s="99" t="s">
        <v>504</v>
      </c>
      <c r="B31" s="98" t="s">
        <v>305</v>
      </c>
      <c r="C31" s="98"/>
      <c r="D31" s="316">
        <f>D32</f>
        <v>7678.3</v>
      </c>
    </row>
    <row r="32" spans="1:4" s="114" customFormat="1" ht="25.5">
      <c r="A32" s="97" t="s">
        <v>88</v>
      </c>
      <c r="B32" s="98" t="s">
        <v>305</v>
      </c>
      <c r="C32" s="98" t="s">
        <v>49</v>
      </c>
      <c r="D32" s="316">
        <f>D33</f>
        <v>7678.3</v>
      </c>
    </row>
    <row r="33" spans="1:4" s="114" customFormat="1">
      <c r="A33" s="97" t="s">
        <v>51</v>
      </c>
      <c r="B33" s="98" t="s">
        <v>305</v>
      </c>
      <c r="C33" s="98" t="s">
        <v>50</v>
      </c>
      <c r="D33" s="316">
        <f>'приложение 5.3.'!G552</f>
        <v>7678.3</v>
      </c>
    </row>
    <row r="34" spans="1:4" s="114" customFormat="1" ht="75.75" hidden="1" customHeight="1">
      <c r="A34" s="86" t="s">
        <v>573</v>
      </c>
      <c r="B34" s="98" t="s">
        <v>533</v>
      </c>
      <c r="C34" s="98"/>
      <c r="D34" s="316">
        <f>D35</f>
        <v>0</v>
      </c>
    </row>
    <row r="35" spans="1:4" s="114" customFormat="1" hidden="1">
      <c r="A35" s="80" t="s">
        <v>145</v>
      </c>
      <c r="B35" s="98" t="s">
        <v>533</v>
      </c>
      <c r="C35" s="77" t="s">
        <v>146</v>
      </c>
      <c r="D35" s="316">
        <f>D36+D37</f>
        <v>0</v>
      </c>
    </row>
    <row r="36" spans="1:4" s="114" customFormat="1" hidden="1">
      <c r="A36" s="83" t="s">
        <v>162</v>
      </c>
      <c r="B36" s="98" t="s">
        <v>533</v>
      </c>
      <c r="C36" s="77" t="s">
        <v>163</v>
      </c>
      <c r="D36" s="316">
        <f>'приложение 5.3.'!G872</f>
        <v>0</v>
      </c>
    </row>
    <row r="37" spans="1:4" s="114" customFormat="1" ht="24" hidden="1" customHeight="1">
      <c r="A37" s="80" t="s">
        <v>147</v>
      </c>
      <c r="B37" s="98" t="s">
        <v>533</v>
      </c>
      <c r="C37" s="77" t="s">
        <v>148</v>
      </c>
      <c r="D37" s="316">
        <f>'приложение 5.3.'!G873</f>
        <v>0</v>
      </c>
    </row>
    <row r="38" spans="1:4">
      <c r="A38" s="97" t="s">
        <v>306</v>
      </c>
      <c r="B38" s="98" t="s">
        <v>307</v>
      </c>
      <c r="C38" s="113"/>
      <c r="D38" s="316">
        <f>D39+D42+D45+D48+D51+D54</f>
        <v>-619.20000000000005</v>
      </c>
    </row>
    <row r="39" spans="1:4" ht="24.75" customHeight="1">
      <c r="A39" s="97" t="s">
        <v>199</v>
      </c>
      <c r="B39" s="98" t="s">
        <v>309</v>
      </c>
      <c r="C39" s="98"/>
      <c r="D39" s="316">
        <f>D40</f>
        <v>-1841.7</v>
      </c>
    </row>
    <row r="40" spans="1:4" ht="25.5">
      <c r="A40" s="97" t="s">
        <v>88</v>
      </c>
      <c r="B40" s="98" t="s">
        <v>309</v>
      </c>
      <c r="C40" s="98" t="s">
        <v>49</v>
      </c>
      <c r="D40" s="316">
        <f>D41</f>
        <v>-1841.7</v>
      </c>
    </row>
    <row r="41" spans="1:4">
      <c r="A41" s="97" t="s">
        <v>51</v>
      </c>
      <c r="B41" s="98" t="s">
        <v>309</v>
      </c>
      <c r="C41" s="98" t="s">
        <v>50</v>
      </c>
      <c r="D41" s="316">
        <f>'приложение 5.3.'!G577</f>
        <v>-1841.7</v>
      </c>
    </row>
    <row r="42" spans="1:4">
      <c r="A42" s="97" t="s">
        <v>215</v>
      </c>
      <c r="B42" s="98" t="s">
        <v>541</v>
      </c>
      <c r="C42" s="98"/>
      <c r="D42" s="316">
        <f>D43</f>
        <v>86.3</v>
      </c>
    </row>
    <row r="43" spans="1:4" ht="25.5" customHeight="1">
      <c r="A43" s="97" t="s">
        <v>88</v>
      </c>
      <c r="B43" s="98" t="s">
        <v>541</v>
      </c>
      <c r="C43" s="98" t="s">
        <v>49</v>
      </c>
      <c r="D43" s="316">
        <f>D44</f>
        <v>86.3</v>
      </c>
    </row>
    <row r="44" spans="1:4">
      <c r="A44" s="97" t="s">
        <v>51</v>
      </c>
      <c r="B44" s="98" t="s">
        <v>541</v>
      </c>
      <c r="C44" s="98" t="s">
        <v>50</v>
      </c>
      <c r="D44" s="316">
        <f>'приложение 5.3.'!G589</f>
        <v>86.3</v>
      </c>
    </row>
    <row r="45" spans="1:4" ht="140.25" customHeight="1">
      <c r="A45" s="86" t="s">
        <v>492</v>
      </c>
      <c r="B45" s="98" t="s">
        <v>310</v>
      </c>
      <c r="C45" s="98"/>
      <c r="D45" s="316">
        <f>D46</f>
        <v>536.20000000000005</v>
      </c>
    </row>
    <row r="46" spans="1:4" ht="25.5">
      <c r="A46" s="97" t="s">
        <v>88</v>
      </c>
      <c r="B46" s="98" t="s">
        <v>310</v>
      </c>
      <c r="C46" s="98" t="s">
        <v>49</v>
      </c>
      <c r="D46" s="316">
        <f>D47</f>
        <v>536.20000000000005</v>
      </c>
    </row>
    <row r="47" spans="1:4">
      <c r="A47" s="97" t="s">
        <v>51</v>
      </c>
      <c r="B47" s="98" t="s">
        <v>310</v>
      </c>
      <c r="C47" s="98" t="s">
        <v>50</v>
      </c>
      <c r="D47" s="316">
        <f>'приложение 5.3.'!G580</f>
        <v>536.20000000000005</v>
      </c>
    </row>
    <row r="48" spans="1:4" ht="51" hidden="1" customHeight="1">
      <c r="A48" s="99" t="s">
        <v>505</v>
      </c>
      <c r="B48" s="98" t="s">
        <v>311</v>
      </c>
      <c r="C48" s="98"/>
      <c r="D48" s="316">
        <f>D49</f>
        <v>0</v>
      </c>
    </row>
    <row r="49" spans="1:4" ht="23.25" hidden="1" customHeight="1">
      <c r="A49" s="97" t="s">
        <v>88</v>
      </c>
      <c r="B49" s="98" t="s">
        <v>311</v>
      </c>
      <c r="C49" s="98" t="s">
        <v>49</v>
      </c>
      <c r="D49" s="316">
        <f>D50</f>
        <v>0</v>
      </c>
    </row>
    <row r="50" spans="1:4" hidden="1">
      <c r="A50" s="97" t="s">
        <v>51</v>
      </c>
      <c r="B50" s="98" t="s">
        <v>311</v>
      </c>
      <c r="C50" s="98" t="s">
        <v>50</v>
      </c>
      <c r="D50" s="316">
        <f>'приложение 5.3.'!G583</f>
        <v>0</v>
      </c>
    </row>
    <row r="51" spans="1:4" ht="63.75" hidden="1" customHeight="1">
      <c r="A51" s="99" t="s">
        <v>506</v>
      </c>
      <c r="B51" s="98" t="s">
        <v>312</v>
      </c>
      <c r="C51" s="98"/>
      <c r="D51" s="316">
        <f>D52</f>
        <v>0</v>
      </c>
    </row>
    <row r="52" spans="1:4" ht="25.5" hidden="1">
      <c r="A52" s="97" t="s">
        <v>88</v>
      </c>
      <c r="B52" s="98" t="s">
        <v>312</v>
      </c>
      <c r="C52" s="98" t="s">
        <v>49</v>
      </c>
      <c r="D52" s="316">
        <f>D53</f>
        <v>0</v>
      </c>
    </row>
    <row r="53" spans="1:4" hidden="1">
      <c r="A53" s="97" t="s">
        <v>51</v>
      </c>
      <c r="B53" s="98" t="s">
        <v>312</v>
      </c>
      <c r="C53" s="98" t="s">
        <v>50</v>
      </c>
      <c r="D53" s="316">
        <f>'приложение 5.3.'!G586</f>
        <v>0</v>
      </c>
    </row>
    <row r="54" spans="1:4" ht="25.5">
      <c r="A54" s="105" t="s">
        <v>679</v>
      </c>
      <c r="B54" s="106" t="s">
        <v>680</v>
      </c>
      <c r="C54" s="106"/>
      <c r="D54" s="316">
        <f>D55</f>
        <v>600</v>
      </c>
    </row>
    <row r="55" spans="1:4" ht="25.5">
      <c r="A55" s="105" t="s">
        <v>88</v>
      </c>
      <c r="B55" s="106" t="s">
        <v>680</v>
      </c>
      <c r="C55" s="106" t="s">
        <v>49</v>
      </c>
      <c r="D55" s="316">
        <f>D56</f>
        <v>600</v>
      </c>
    </row>
    <row r="56" spans="1:4">
      <c r="A56" s="105" t="s">
        <v>51</v>
      </c>
      <c r="B56" s="106" t="s">
        <v>680</v>
      </c>
      <c r="C56" s="106" t="s">
        <v>50</v>
      </c>
      <c r="D56" s="316">
        <f>'приложение 5.3.'!G592</f>
        <v>600</v>
      </c>
    </row>
    <row r="57" spans="1:4">
      <c r="A57" s="97" t="s">
        <v>322</v>
      </c>
      <c r="B57" s="98" t="s">
        <v>323</v>
      </c>
      <c r="C57" s="100"/>
      <c r="D57" s="316">
        <f>D58+D61+D68</f>
        <v>174.8</v>
      </c>
    </row>
    <row r="58" spans="1:4" s="114" customFormat="1" ht="25.5">
      <c r="A58" s="97" t="s">
        <v>199</v>
      </c>
      <c r="B58" s="98" t="s">
        <v>324</v>
      </c>
      <c r="C58" s="98"/>
      <c r="D58" s="316">
        <f>D59</f>
        <v>174.8</v>
      </c>
    </row>
    <row r="59" spans="1:4" s="114" customFormat="1" ht="25.5">
      <c r="A59" s="97" t="s">
        <v>88</v>
      </c>
      <c r="B59" s="98" t="s">
        <v>324</v>
      </c>
      <c r="C59" s="98" t="s">
        <v>49</v>
      </c>
      <c r="D59" s="316">
        <f>D60</f>
        <v>174.8</v>
      </c>
    </row>
    <row r="60" spans="1:4" s="114" customFormat="1">
      <c r="A60" s="97" t="s">
        <v>66</v>
      </c>
      <c r="B60" s="98" t="s">
        <v>324</v>
      </c>
      <c r="C60" s="98" t="s">
        <v>64</v>
      </c>
      <c r="D60" s="316">
        <f>'приложение 5.3.'!G710</f>
        <v>174.8</v>
      </c>
    </row>
    <row r="61" spans="1:4" hidden="1">
      <c r="A61" s="97" t="s">
        <v>124</v>
      </c>
      <c r="B61" s="98" t="s">
        <v>327</v>
      </c>
      <c r="C61" s="98"/>
      <c r="D61" s="316">
        <f>D62+D64+D66</f>
        <v>0</v>
      </c>
    </row>
    <row r="62" spans="1:4" ht="39" hidden="1" customHeight="1">
      <c r="A62" s="97" t="s">
        <v>55</v>
      </c>
      <c r="B62" s="98" t="s">
        <v>327</v>
      </c>
      <c r="C62" s="98" t="s">
        <v>56</v>
      </c>
      <c r="D62" s="316">
        <f>D63</f>
        <v>0</v>
      </c>
    </row>
    <row r="63" spans="1:4" hidden="1">
      <c r="A63" s="97" t="s">
        <v>104</v>
      </c>
      <c r="B63" s="98" t="s">
        <v>327</v>
      </c>
      <c r="C63" s="98" t="s">
        <v>105</v>
      </c>
      <c r="D63" s="316">
        <f>'приложение 5.3.'!G713</f>
        <v>0</v>
      </c>
    </row>
    <row r="64" spans="1:4" ht="13.5" hidden="1" customHeight="1">
      <c r="A64" s="97" t="s">
        <v>86</v>
      </c>
      <c r="B64" s="98" t="s">
        <v>327</v>
      </c>
      <c r="C64" s="98" t="s">
        <v>57</v>
      </c>
      <c r="D64" s="316">
        <f>D65</f>
        <v>0</v>
      </c>
    </row>
    <row r="65" spans="1:4" ht="25.5" hidden="1">
      <c r="A65" s="97" t="s">
        <v>58</v>
      </c>
      <c r="B65" s="98" t="s">
        <v>327</v>
      </c>
      <c r="C65" s="98" t="s">
        <v>59</v>
      </c>
      <c r="D65" s="316">
        <f>'приложение 5.3.'!G715</f>
        <v>0</v>
      </c>
    </row>
    <row r="66" spans="1:4" hidden="1">
      <c r="A66" s="101" t="s">
        <v>71</v>
      </c>
      <c r="B66" s="98" t="s">
        <v>327</v>
      </c>
      <c r="C66" s="98" t="s">
        <v>72</v>
      </c>
      <c r="D66" s="316">
        <f>D67</f>
        <v>0</v>
      </c>
    </row>
    <row r="67" spans="1:4" hidden="1">
      <c r="A67" s="101" t="s">
        <v>73</v>
      </c>
      <c r="B67" s="98" t="s">
        <v>327</v>
      </c>
      <c r="C67" s="98" t="s">
        <v>74</v>
      </c>
      <c r="D67" s="316">
        <f>'приложение 5.3.'!G717</f>
        <v>0</v>
      </c>
    </row>
    <row r="68" spans="1:4" s="114" customFormat="1" ht="76.5" hidden="1">
      <c r="A68" s="86" t="s">
        <v>572</v>
      </c>
      <c r="B68" s="98" t="s">
        <v>571</v>
      </c>
      <c r="C68" s="98"/>
      <c r="D68" s="316">
        <f>D69+D71</f>
        <v>0</v>
      </c>
    </row>
    <row r="69" spans="1:4" s="114" customFormat="1" ht="51" hidden="1">
      <c r="A69" s="97" t="s">
        <v>55</v>
      </c>
      <c r="B69" s="106" t="s">
        <v>571</v>
      </c>
      <c r="C69" s="98" t="s">
        <v>56</v>
      </c>
      <c r="D69" s="316">
        <f>D70</f>
        <v>0</v>
      </c>
    </row>
    <row r="70" spans="1:4" s="114" customFormat="1" hidden="1">
      <c r="A70" s="97" t="s">
        <v>104</v>
      </c>
      <c r="B70" s="106" t="s">
        <v>571</v>
      </c>
      <c r="C70" s="98" t="s">
        <v>105</v>
      </c>
      <c r="D70" s="316">
        <f>'приложение 5.3.'!G720</f>
        <v>0</v>
      </c>
    </row>
    <row r="71" spans="1:4" s="114" customFormat="1" ht="25.5" hidden="1">
      <c r="A71" s="97" t="s">
        <v>86</v>
      </c>
      <c r="B71" s="106" t="s">
        <v>571</v>
      </c>
      <c r="C71" s="98" t="s">
        <v>57</v>
      </c>
      <c r="D71" s="316">
        <f>D72</f>
        <v>0</v>
      </c>
    </row>
    <row r="72" spans="1:4" s="114" customFormat="1" ht="25.5" hidden="1">
      <c r="A72" s="97" t="s">
        <v>58</v>
      </c>
      <c r="B72" s="106" t="s">
        <v>571</v>
      </c>
      <c r="C72" s="98" t="s">
        <v>59</v>
      </c>
      <c r="D72" s="316">
        <f>'приложение 5.3.'!G722</f>
        <v>0</v>
      </c>
    </row>
    <row r="73" spans="1:4" s="115" customFormat="1" ht="13.5">
      <c r="A73" s="95" t="s">
        <v>325</v>
      </c>
      <c r="B73" s="96" t="s">
        <v>326</v>
      </c>
      <c r="C73" s="96"/>
      <c r="D73" s="317">
        <f>D74</f>
        <v>269.60000000000002</v>
      </c>
    </row>
    <row r="74" spans="1:4" s="114" customFormat="1">
      <c r="A74" s="97" t="s">
        <v>215</v>
      </c>
      <c r="B74" s="98" t="s">
        <v>539</v>
      </c>
      <c r="C74" s="98"/>
      <c r="D74" s="316">
        <f>D75</f>
        <v>269.60000000000002</v>
      </c>
    </row>
    <row r="75" spans="1:4" s="114" customFormat="1" ht="25.5">
      <c r="A75" s="97" t="s">
        <v>88</v>
      </c>
      <c r="B75" s="98" t="s">
        <v>539</v>
      </c>
      <c r="C75" s="98" t="s">
        <v>49</v>
      </c>
      <c r="D75" s="316">
        <f>D76+D77</f>
        <v>269.60000000000002</v>
      </c>
    </row>
    <row r="76" spans="1:4" s="114" customFormat="1" hidden="1">
      <c r="A76" s="97" t="s">
        <v>51</v>
      </c>
      <c r="B76" s="98" t="s">
        <v>539</v>
      </c>
      <c r="C76" s="98" t="s">
        <v>50</v>
      </c>
      <c r="D76" s="316">
        <f>'приложение 5.3.'!G726+'приложение 5.3.'!G596+'приложение 5.3.'!G559</f>
        <v>0</v>
      </c>
    </row>
    <row r="77" spans="1:4" s="114" customFormat="1">
      <c r="A77" s="97" t="s">
        <v>66</v>
      </c>
      <c r="B77" s="98" t="s">
        <v>539</v>
      </c>
      <c r="C77" s="98" t="s">
        <v>64</v>
      </c>
      <c r="D77" s="316">
        <f>'приложение 5.3.'!G597+'приложение 5.3.'!G727</f>
        <v>269.60000000000002</v>
      </c>
    </row>
    <row r="78" spans="1:4" s="102" customFormat="1" ht="27">
      <c r="A78" s="95" t="s">
        <v>314</v>
      </c>
      <c r="B78" s="96" t="s">
        <v>315</v>
      </c>
      <c r="C78" s="96"/>
      <c r="D78" s="317">
        <f>D79+D82+D85+D93+D98</f>
        <v>25610</v>
      </c>
    </row>
    <row r="79" spans="1:4" ht="65.25" hidden="1" customHeight="1">
      <c r="A79" s="86" t="s">
        <v>507</v>
      </c>
      <c r="B79" s="98" t="s">
        <v>316</v>
      </c>
      <c r="C79" s="98"/>
      <c r="D79" s="316">
        <f>D80</f>
        <v>0</v>
      </c>
    </row>
    <row r="80" spans="1:4" ht="25.5" hidden="1">
      <c r="A80" s="97" t="s">
        <v>88</v>
      </c>
      <c r="B80" s="98" t="s">
        <v>316</v>
      </c>
      <c r="C80" s="98" t="s">
        <v>49</v>
      </c>
      <c r="D80" s="316">
        <f>D81</f>
        <v>0</v>
      </c>
    </row>
    <row r="81" spans="1:4" hidden="1">
      <c r="A81" s="97" t="s">
        <v>51</v>
      </c>
      <c r="B81" s="98" t="s">
        <v>316</v>
      </c>
      <c r="C81" s="98" t="s">
        <v>50</v>
      </c>
      <c r="D81" s="316">
        <f>'приложение 5.3.'!G601</f>
        <v>0</v>
      </c>
    </row>
    <row r="82" spans="1:4" ht="94.5" hidden="1" customHeight="1">
      <c r="A82" s="86" t="s">
        <v>508</v>
      </c>
      <c r="B82" s="98" t="s">
        <v>317</v>
      </c>
      <c r="C82" s="98"/>
      <c r="D82" s="316">
        <f>D83</f>
        <v>0</v>
      </c>
    </row>
    <row r="83" spans="1:4" ht="25.5" hidden="1">
      <c r="A83" s="97" t="s">
        <v>88</v>
      </c>
      <c r="B83" s="98" t="s">
        <v>317</v>
      </c>
      <c r="C83" s="98" t="s">
        <v>49</v>
      </c>
      <c r="D83" s="316">
        <f>D84</f>
        <v>0</v>
      </c>
    </row>
    <row r="84" spans="1:4" hidden="1">
      <c r="A84" s="97" t="s">
        <v>51</v>
      </c>
      <c r="B84" s="98" t="s">
        <v>317</v>
      </c>
      <c r="C84" s="98" t="s">
        <v>50</v>
      </c>
      <c r="D84" s="316">
        <f>'приложение 5.3.'!G604</f>
        <v>0</v>
      </c>
    </row>
    <row r="85" spans="1:4">
      <c r="A85" s="97" t="s">
        <v>215</v>
      </c>
      <c r="B85" s="98" t="s">
        <v>542</v>
      </c>
      <c r="C85" s="98"/>
      <c r="D85" s="316">
        <f>D86+D88+D90</f>
        <v>25610</v>
      </c>
    </row>
    <row r="86" spans="1:4" s="114" customFormat="1" ht="25.5" hidden="1">
      <c r="A86" s="97" t="s">
        <v>86</v>
      </c>
      <c r="B86" s="98" t="s">
        <v>542</v>
      </c>
      <c r="C86" s="98" t="s">
        <v>57</v>
      </c>
      <c r="D86" s="316">
        <f>D87</f>
        <v>0</v>
      </c>
    </row>
    <row r="87" spans="1:4" s="114" customFormat="1" ht="25.5" hidden="1">
      <c r="A87" s="97" t="s">
        <v>58</v>
      </c>
      <c r="B87" s="98" t="s">
        <v>542</v>
      </c>
      <c r="C87" s="98" t="s">
        <v>59</v>
      </c>
      <c r="D87" s="316">
        <f>'приложение 5.3.'!G563+'приложение 5.3.'!G607</f>
        <v>0</v>
      </c>
    </row>
    <row r="88" spans="1:4" s="114" customFormat="1" ht="25.5">
      <c r="A88" s="206" t="s">
        <v>342</v>
      </c>
      <c r="B88" s="106" t="s">
        <v>542</v>
      </c>
      <c r="C88" s="135" t="s">
        <v>77</v>
      </c>
      <c r="D88" s="316">
        <f>D89</f>
        <v>17070.7</v>
      </c>
    </row>
    <row r="89" spans="1:4" s="114" customFormat="1">
      <c r="A89" s="206" t="s">
        <v>35</v>
      </c>
      <c r="B89" s="106" t="s">
        <v>542</v>
      </c>
      <c r="C89" s="135" t="s">
        <v>78</v>
      </c>
      <c r="D89" s="316">
        <f>'приложение 5.3.'!H565</f>
        <v>17070.7</v>
      </c>
    </row>
    <row r="90" spans="1:4" ht="25.5">
      <c r="A90" s="97" t="s">
        <v>88</v>
      </c>
      <c r="B90" s="98" t="s">
        <v>542</v>
      </c>
      <c r="C90" s="98" t="s">
        <v>49</v>
      </c>
      <c r="D90" s="316">
        <f>D91+D92</f>
        <v>8539.2999999999993</v>
      </c>
    </row>
    <row r="91" spans="1:4">
      <c r="A91" s="97" t="s">
        <v>51</v>
      </c>
      <c r="B91" s="98" t="s">
        <v>542</v>
      </c>
      <c r="C91" s="98" t="s">
        <v>50</v>
      </c>
      <c r="D91" s="316">
        <f>'приложение 5.3.'!G609+'приложение 5.3.'!G567</f>
        <v>8539.2999999999993</v>
      </c>
    </row>
    <row r="92" spans="1:4" hidden="1">
      <c r="A92" s="97" t="s">
        <v>66</v>
      </c>
      <c r="B92" s="98" t="s">
        <v>542</v>
      </c>
      <c r="C92" s="98" t="s">
        <v>64</v>
      </c>
      <c r="D92" s="316">
        <f>'приложение 5.3.'!G731</f>
        <v>0</v>
      </c>
    </row>
    <row r="93" spans="1:4" ht="25.5" hidden="1">
      <c r="A93" s="146" t="s">
        <v>631</v>
      </c>
      <c r="B93" s="2" t="s">
        <v>632</v>
      </c>
      <c r="C93" s="2"/>
      <c r="D93" s="316">
        <f>D94+D96</f>
        <v>0</v>
      </c>
    </row>
    <row r="94" spans="1:4" ht="25.5" hidden="1">
      <c r="A94" s="1" t="s">
        <v>86</v>
      </c>
      <c r="B94" s="2" t="s">
        <v>632</v>
      </c>
      <c r="C94" s="106" t="s">
        <v>57</v>
      </c>
      <c r="D94" s="316">
        <f>D95</f>
        <v>0</v>
      </c>
    </row>
    <row r="95" spans="1:4" ht="25.5" hidden="1">
      <c r="A95" s="105" t="s">
        <v>58</v>
      </c>
      <c r="B95" s="2" t="s">
        <v>632</v>
      </c>
      <c r="C95" s="106" t="s">
        <v>59</v>
      </c>
      <c r="D95" s="316">
        <f>'приложение 5.3.'!G734</f>
        <v>0</v>
      </c>
    </row>
    <row r="96" spans="1:4" ht="25.5" hidden="1">
      <c r="A96" s="97" t="s">
        <v>88</v>
      </c>
      <c r="B96" s="2" t="s">
        <v>632</v>
      </c>
      <c r="C96" s="98" t="s">
        <v>49</v>
      </c>
      <c r="D96" s="316">
        <f>D97+D98</f>
        <v>0</v>
      </c>
    </row>
    <row r="97" spans="1:4" hidden="1">
      <c r="A97" s="97" t="s">
        <v>51</v>
      </c>
      <c r="B97" s="2" t="s">
        <v>632</v>
      </c>
      <c r="C97" s="98" t="s">
        <v>50</v>
      </c>
      <c r="D97" s="316">
        <f>'приложение 5.3.'!G612</f>
        <v>0</v>
      </c>
    </row>
    <row r="98" spans="1:4" ht="25.5" hidden="1">
      <c r="A98" s="146" t="s">
        <v>586</v>
      </c>
      <c r="B98" s="2" t="s">
        <v>591</v>
      </c>
      <c r="C98" s="2"/>
      <c r="D98" s="316">
        <f>D99</f>
        <v>0</v>
      </c>
    </row>
    <row r="99" spans="1:4" ht="25.5" hidden="1">
      <c r="A99" s="1" t="s">
        <v>88</v>
      </c>
      <c r="B99" s="2" t="s">
        <v>591</v>
      </c>
      <c r="C99" s="2" t="s">
        <v>49</v>
      </c>
      <c r="D99" s="316">
        <f>D100+D101</f>
        <v>0</v>
      </c>
    </row>
    <row r="100" spans="1:4" hidden="1">
      <c r="A100" s="1" t="s">
        <v>51</v>
      </c>
      <c r="B100" s="2" t="s">
        <v>591</v>
      </c>
      <c r="C100" s="2" t="s">
        <v>50</v>
      </c>
      <c r="D100" s="316">
        <f>'приложение 5.3.'!G570</f>
        <v>0</v>
      </c>
    </row>
    <row r="101" spans="1:4" hidden="1">
      <c r="A101" s="97" t="s">
        <v>66</v>
      </c>
      <c r="B101" s="2" t="s">
        <v>591</v>
      </c>
      <c r="C101" s="98" t="s">
        <v>64</v>
      </c>
      <c r="D101" s="316">
        <f>'приложение 5.3.'!G737</f>
        <v>0</v>
      </c>
    </row>
    <row r="102" spans="1:4" s="94" customFormat="1" ht="27">
      <c r="A102" s="103" t="s">
        <v>204</v>
      </c>
      <c r="B102" s="96" t="s">
        <v>321</v>
      </c>
      <c r="C102" s="96"/>
      <c r="D102" s="317">
        <f>D103+D107+D110+D114</f>
        <v>705.3</v>
      </c>
    </row>
    <row r="103" spans="1:4" ht="63.75">
      <c r="A103" s="86" t="s">
        <v>509</v>
      </c>
      <c r="B103" s="98" t="s">
        <v>318</v>
      </c>
      <c r="C103" s="100"/>
      <c r="D103" s="316">
        <f>D104</f>
        <v>840</v>
      </c>
    </row>
    <row r="104" spans="1:4" ht="25.5">
      <c r="A104" s="97" t="s">
        <v>88</v>
      </c>
      <c r="B104" s="98" t="s">
        <v>318</v>
      </c>
      <c r="C104" s="98" t="s">
        <v>49</v>
      </c>
      <c r="D104" s="316">
        <f>D105+D106</f>
        <v>840</v>
      </c>
    </row>
    <row r="105" spans="1:4">
      <c r="A105" s="97" t="s">
        <v>51</v>
      </c>
      <c r="B105" s="98" t="s">
        <v>318</v>
      </c>
      <c r="C105" s="98" t="s">
        <v>50</v>
      </c>
      <c r="D105" s="316">
        <f>'приложение 5.3.'!G665</f>
        <v>840</v>
      </c>
    </row>
    <row r="106" spans="1:4" hidden="1">
      <c r="A106" s="83" t="s">
        <v>66</v>
      </c>
      <c r="B106" s="98" t="s">
        <v>318</v>
      </c>
      <c r="C106" s="98" t="s">
        <v>64</v>
      </c>
      <c r="D106" s="316">
        <f>'приложение 5.3.'!G666</f>
        <v>0</v>
      </c>
    </row>
    <row r="107" spans="1:4" ht="64.5" hidden="1" customHeight="1">
      <c r="A107" s="86" t="s">
        <v>510</v>
      </c>
      <c r="B107" s="98" t="s">
        <v>319</v>
      </c>
      <c r="C107" s="98"/>
      <c r="D107" s="316">
        <f>D108</f>
        <v>0</v>
      </c>
    </row>
    <row r="108" spans="1:4" ht="25.5" hidden="1">
      <c r="A108" s="97" t="s">
        <v>88</v>
      </c>
      <c r="B108" s="98" t="s">
        <v>319</v>
      </c>
      <c r="C108" s="98" t="s">
        <v>49</v>
      </c>
      <c r="D108" s="316">
        <f>D109</f>
        <v>0</v>
      </c>
    </row>
    <row r="109" spans="1:4" hidden="1">
      <c r="A109" s="97" t="s">
        <v>51</v>
      </c>
      <c r="B109" s="98" t="s">
        <v>319</v>
      </c>
      <c r="C109" s="98" t="s">
        <v>50</v>
      </c>
      <c r="D109" s="316">
        <f>'приложение 5.3.'!G669</f>
        <v>0</v>
      </c>
    </row>
    <row r="110" spans="1:4" ht="51" hidden="1">
      <c r="A110" s="86" t="s">
        <v>493</v>
      </c>
      <c r="B110" s="98" t="s">
        <v>320</v>
      </c>
      <c r="C110" s="98"/>
      <c r="D110" s="316">
        <f>D111</f>
        <v>0</v>
      </c>
    </row>
    <row r="111" spans="1:4" ht="25.5" hidden="1">
      <c r="A111" s="97" t="s">
        <v>88</v>
      </c>
      <c r="B111" s="98" t="s">
        <v>320</v>
      </c>
      <c r="C111" s="98" t="s">
        <v>49</v>
      </c>
      <c r="D111" s="316">
        <f>D112+D113</f>
        <v>0</v>
      </c>
    </row>
    <row r="112" spans="1:4" hidden="1">
      <c r="A112" s="97" t="s">
        <v>51</v>
      </c>
      <c r="B112" s="98" t="s">
        <v>320</v>
      </c>
      <c r="C112" s="98" t="s">
        <v>50</v>
      </c>
      <c r="D112" s="316">
        <f>'приложение 5.3.'!G672</f>
        <v>0</v>
      </c>
    </row>
    <row r="113" spans="1:4" hidden="1">
      <c r="A113" s="97" t="s">
        <v>66</v>
      </c>
      <c r="B113" s="98" t="s">
        <v>320</v>
      </c>
      <c r="C113" s="98" t="s">
        <v>64</v>
      </c>
      <c r="D113" s="316">
        <f>'приложение 5.3.'!G673</f>
        <v>0</v>
      </c>
    </row>
    <row r="114" spans="1:4">
      <c r="A114" s="97" t="s">
        <v>215</v>
      </c>
      <c r="B114" s="98" t="s">
        <v>540</v>
      </c>
      <c r="C114" s="98"/>
      <c r="D114" s="316">
        <f>D115</f>
        <v>-134.70000000000002</v>
      </c>
    </row>
    <row r="115" spans="1:4" ht="25.5">
      <c r="A115" s="97" t="s">
        <v>88</v>
      </c>
      <c r="B115" s="98" t="s">
        <v>540</v>
      </c>
      <c r="C115" s="98" t="s">
        <v>49</v>
      </c>
      <c r="D115" s="316">
        <f>D116+D117</f>
        <v>-134.70000000000002</v>
      </c>
    </row>
    <row r="116" spans="1:4">
      <c r="A116" s="97" t="s">
        <v>51</v>
      </c>
      <c r="B116" s="98" t="s">
        <v>540</v>
      </c>
      <c r="C116" s="98" t="s">
        <v>50</v>
      </c>
      <c r="D116" s="316">
        <f>'приложение 5.3.'!G676</f>
        <v>40.1</v>
      </c>
    </row>
    <row r="117" spans="1:4">
      <c r="A117" s="97" t="s">
        <v>66</v>
      </c>
      <c r="B117" s="98" t="s">
        <v>540</v>
      </c>
      <c r="C117" s="98" t="s">
        <v>64</v>
      </c>
      <c r="D117" s="316">
        <f>'приложение 5.3.'!G677</f>
        <v>-174.8</v>
      </c>
    </row>
    <row r="118" spans="1:4" ht="40.5" hidden="1">
      <c r="A118" s="133" t="s">
        <v>527</v>
      </c>
      <c r="B118" s="96" t="s">
        <v>528</v>
      </c>
      <c r="C118" s="96"/>
      <c r="D118" s="317">
        <f>D119+D124+D131</f>
        <v>0</v>
      </c>
    </row>
    <row r="119" spans="1:4" ht="76.5" hidden="1">
      <c r="A119" s="83" t="s">
        <v>501</v>
      </c>
      <c r="B119" s="84" t="s">
        <v>529</v>
      </c>
      <c r="C119" s="84"/>
      <c r="D119" s="316">
        <f>D120+D122</f>
        <v>0</v>
      </c>
    </row>
    <row r="120" spans="1:4" ht="25.5" hidden="1">
      <c r="A120" s="97" t="s">
        <v>86</v>
      </c>
      <c r="B120" s="84" t="s">
        <v>529</v>
      </c>
      <c r="C120" s="77" t="s">
        <v>57</v>
      </c>
      <c r="D120" s="316">
        <f>D121</f>
        <v>0</v>
      </c>
    </row>
    <row r="121" spans="1:4" ht="25.5" hidden="1">
      <c r="A121" s="80" t="s">
        <v>111</v>
      </c>
      <c r="B121" s="84" t="s">
        <v>529</v>
      </c>
      <c r="C121" s="77" t="s">
        <v>59</v>
      </c>
      <c r="D121" s="316">
        <f>'приложение 5.3.'!G877</f>
        <v>0</v>
      </c>
    </row>
    <row r="122" spans="1:4" hidden="1">
      <c r="A122" s="83" t="s">
        <v>145</v>
      </c>
      <c r="B122" s="84" t="s">
        <v>529</v>
      </c>
      <c r="C122" s="84" t="s">
        <v>146</v>
      </c>
      <c r="D122" s="316">
        <f>D123</f>
        <v>0</v>
      </c>
    </row>
    <row r="123" spans="1:4" hidden="1">
      <c r="A123" s="83" t="s">
        <v>162</v>
      </c>
      <c r="B123" s="84" t="s">
        <v>529</v>
      </c>
      <c r="C123" s="84" t="s">
        <v>163</v>
      </c>
      <c r="D123" s="316">
        <f>'приложение 5.3.'!G879</f>
        <v>0</v>
      </c>
    </row>
    <row r="124" spans="1:4" ht="38.25" hidden="1">
      <c r="A124" s="83" t="s">
        <v>502</v>
      </c>
      <c r="B124" s="89" t="s">
        <v>530</v>
      </c>
      <c r="C124" s="84"/>
      <c r="D124" s="316">
        <f>D125+D127+D129</f>
        <v>0</v>
      </c>
    </row>
    <row r="125" spans="1:4" ht="51" hidden="1">
      <c r="A125" s="80" t="s">
        <v>55</v>
      </c>
      <c r="B125" s="89" t="s">
        <v>530</v>
      </c>
      <c r="C125" s="77" t="s">
        <v>56</v>
      </c>
      <c r="D125" s="316">
        <f>D126</f>
        <v>0</v>
      </c>
    </row>
    <row r="126" spans="1:4" hidden="1">
      <c r="A126" s="80" t="s">
        <v>104</v>
      </c>
      <c r="B126" s="89" t="s">
        <v>530</v>
      </c>
      <c r="C126" s="77" t="s">
        <v>105</v>
      </c>
      <c r="D126" s="316">
        <f>'приложение 5.3.'!G898</f>
        <v>0</v>
      </c>
    </row>
    <row r="127" spans="1:4" ht="25.5" hidden="1">
      <c r="A127" s="97" t="s">
        <v>86</v>
      </c>
      <c r="B127" s="89" t="s">
        <v>530</v>
      </c>
      <c r="C127" s="77" t="s">
        <v>57</v>
      </c>
      <c r="D127" s="316">
        <f>D128</f>
        <v>0</v>
      </c>
    </row>
    <row r="128" spans="1:4" ht="25.5" hidden="1">
      <c r="A128" s="80" t="s">
        <v>111</v>
      </c>
      <c r="B128" s="89" t="s">
        <v>530</v>
      </c>
      <c r="C128" s="77" t="s">
        <v>59</v>
      </c>
      <c r="D128" s="316">
        <f>'приложение 5.3.'!G900</f>
        <v>0</v>
      </c>
    </row>
    <row r="129" spans="1:4" hidden="1">
      <c r="A129" s="82" t="s">
        <v>71</v>
      </c>
      <c r="B129" s="89" t="s">
        <v>530</v>
      </c>
      <c r="C129" s="77" t="s">
        <v>72</v>
      </c>
      <c r="D129" s="316">
        <f>D130</f>
        <v>0</v>
      </c>
    </row>
    <row r="130" spans="1:4" hidden="1">
      <c r="A130" s="82" t="s">
        <v>73</v>
      </c>
      <c r="B130" s="89" t="s">
        <v>530</v>
      </c>
      <c r="C130" s="77" t="s">
        <v>74</v>
      </c>
      <c r="D130" s="316">
        <f>'приложение 5.3.'!G902</f>
        <v>0</v>
      </c>
    </row>
    <row r="131" spans="1:4" ht="76.5" hidden="1">
      <c r="A131" s="83" t="s">
        <v>503</v>
      </c>
      <c r="B131" s="89" t="s">
        <v>531</v>
      </c>
      <c r="C131" s="84"/>
      <c r="D131" s="316">
        <f>D132+D134</f>
        <v>0</v>
      </c>
    </row>
    <row r="132" spans="1:4" ht="51" hidden="1">
      <c r="A132" s="80" t="s">
        <v>55</v>
      </c>
      <c r="B132" s="89" t="s">
        <v>531</v>
      </c>
      <c r="C132" s="77" t="s">
        <v>56</v>
      </c>
      <c r="D132" s="316">
        <f>D133</f>
        <v>0</v>
      </c>
    </row>
    <row r="133" spans="1:4" hidden="1">
      <c r="A133" s="80" t="s">
        <v>104</v>
      </c>
      <c r="B133" s="89" t="s">
        <v>531</v>
      </c>
      <c r="C133" s="77" t="s">
        <v>105</v>
      </c>
      <c r="D133" s="316">
        <f>'приложение 5.3.'!G905</f>
        <v>0</v>
      </c>
    </row>
    <row r="134" spans="1:4" ht="25.5" hidden="1">
      <c r="A134" s="97" t="s">
        <v>86</v>
      </c>
      <c r="B134" s="89" t="s">
        <v>531</v>
      </c>
      <c r="C134" s="77" t="s">
        <v>57</v>
      </c>
      <c r="D134" s="316">
        <f>D135</f>
        <v>0</v>
      </c>
    </row>
    <row r="135" spans="1:4" ht="25.5" hidden="1">
      <c r="A135" s="80" t="s">
        <v>111</v>
      </c>
      <c r="B135" s="89" t="s">
        <v>531</v>
      </c>
      <c r="C135" s="77" t="s">
        <v>59</v>
      </c>
      <c r="D135" s="316">
        <f>'приложение 5.3.'!G907</f>
        <v>0</v>
      </c>
    </row>
    <row r="136" spans="1:4" s="118" customFormat="1" ht="29.25">
      <c r="A136" s="91" t="s">
        <v>95</v>
      </c>
      <c r="B136" s="92" t="s">
        <v>227</v>
      </c>
      <c r="C136" s="92"/>
      <c r="D136" s="318">
        <f>D137+D163+D175+D206</f>
        <v>4367.8999999999996</v>
      </c>
    </row>
    <row r="137" spans="1:4" s="117" customFormat="1" ht="13.5" hidden="1">
      <c r="A137" s="95" t="s">
        <v>408</v>
      </c>
      <c r="B137" s="96" t="s">
        <v>409</v>
      </c>
      <c r="C137" s="96"/>
      <c r="D137" s="317">
        <f>D138+D148+D152+D156</f>
        <v>0</v>
      </c>
    </row>
    <row r="138" spans="1:4" s="114" customFormat="1" ht="25.5" hidden="1">
      <c r="A138" s="97" t="s">
        <v>410</v>
      </c>
      <c r="B138" s="98" t="s">
        <v>411</v>
      </c>
      <c r="C138" s="98"/>
      <c r="D138" s="316">
        <f>D139+D142+D145</f>
        <v>0</v>
      </c>
    </row>
    <row r="139" spans="1:4" s="114" customFormat="1" ht="66" hidden="1" customHeight="1">
      <c r="A139" s="108" t="s">
        <v>456</v>
      </c>
      <c r="B139" s="106" t="s">
        <v>457</v>
      </c>
      <c r="C139" s="106"/>
      <c r="D139" s="316">
        <f>D140</f>
        <v>0</v>
      </c>
    </row>
    <row r="140" spans="1:4" s="114" customFormat="1" ht="25.5" hidden="1">
      <c r="A140" s="105" t="s">
        <v>245</v>
      </c>
      <c r="B140" s="106" t="s">
        <v>457</v>
      </c>
      <c r="C140" s="106" t="s">
        <v>49</v>
      </c>
      <c r="D140" s="316">
        <f>D141</f>
        <v>0</v>
      </c>
    </row>
    <row r="141" spans="1:4" s="114" customFormat="1" hidden="1">
      <c r="A141" s="105" t="s">
        <v>66</v>
      </c>
      <c r="B141" s="106" t="s">
        <v>457</v>
      </c>
      <c r="C141" s="106" t="s">
        <v>64</v>
      </c>
      <c r="D141" s="316">
        <f>'приложение 5.3.'!G745</f>
        <v>0</v>
      </c>
    </row>
    <row r="142" spans="1:4" s="114" customFormat="1" ht="63.75" hidden="1">
      <c r="A142" s="97" t="s">
        <v>494</v>
      </c>
      <c r="B142" s="98" t="s">
        <v>412</v>
      </c>
      <c r="C142" s="98"/>
      <c r="D142" s="316">
        <f>D143</f>
        <v>0</v>
      </c>
    </row>
    <row r="143" spans="1:4" s="114" customFormat="1" ht="25.5" hidden="1">
      <c r="A143" s="97" t="s">
        <v>245</v>
      </c>
      <c r="B143" s="98" t="s">
        <v>412</v>
      </c>
      <c r="C143" s="98" t="s">
        <v>49</v>
      </c>
      <c r="D143" s="316">
        <f>D144</f>
        <v>0</v>
      </c>
    </row>
    <row r="144" spans="1:4" s="114" customFormat="1" hidden="1">
      <c r="A144" s="97" t="s">
        <v>66</v>
      </c>
      <c r="B144" s="98" t="s">
        <v>412</v>
      </c>
      <c r="C144" s="98" t="s">
        <v>64</v>
      </c>
      <c r="D144" s="316">
        <f>'приложение 5.3.'!G748</f>
        <v>0</v>
      </c>
    </row>
    <row r="145" spans="1:4" s="114" customFormat="1" ht="64.5" hidden="1" customHeight="1">
      <c r="A145" s="97" t="s">
        <v>495</v>
      </c>
      <c r="B145" s="98" t="s">
        <v>413</v>
      </c>
      <c r="C145" s="98"/>
      <c r="D145" s="316">
        <f>D146</f>
        <v>0</v>
      </c>
    </row>
    <row r="146" spans="1:4" s="114" customFormat="1" ht="25.5" hidden="1">
      <c r="A146" s="97" t="s">
        <v>245</v>
      </c>
      <c r="B146" s="98" t="s">
        <v>413</v>
      </c>
      <c r="C146" s="98" t="s">
        <v>49</v>
      </c>
      <c r="D146" s="316">
        <f>D147</f>
        <v>0</v>
      </c>
    </row>
    <row r="147" spans="1:4" s="114" customFormat="1" hidden="1">
      <c r="A147" s="97" t="s">
        <v>66</v>
      </c>
      <c r="B147" s="98" t="s">
        <v>413</v>
      </c>
      <c r="C147" s="98" t="s">
        <v>64</v>
      </c>
      <c r="D147" s="316">
        <f>'приложение 5.3.'!G751</f>
        <v>0</v>
      </c>
    </row>
    <row r="148" spans="1:4" s="114" customFormat="1" ht="25.5" hidden="1">
      <c r="A148" s="97" t="s">
        <v>414</v>
      </c>
      <c r="B148" s="98" t="s">
        <v>415</v>
      </c>
      <c r="C148" s="98"/>
      <c r="D148" s="316">
        <f>D149</f>
        <v>0</v>
      </c>
    </row>
    <row r="149" spans="1:4" s="114" customFormat="1" hidden="1">
      <c r="A149" s="97" t="s">
        <v>215</v>
      </c>
      <c r="B149" s="98" t="s">
        <v>555</v>
      </c>
      <c r="C149" s="98"/>
      <c r="D149" s="316">
        <f>D150</f>
        <v>0</v>
      </c>
    </row>
    <row r="150" spans="1:4" s="114" customFormat="1" ht="25.5" hidden="1">
      <c r="A150" s="97" t="s">
        <v>245</v>
      </c>
      <c r="B150" s="98" t="s">
        <v>555</v>
      </c>
      <c r="C150" s="98" t="s">
        <v>49</v>
      </c>
      <c r="D150" s="316">
        <f>D151</f>
        <v>0</v>
      </c>
    </row>
    <row r="151" spans="1:4" s="114" customFormat="1" hidden="1">
      <c r="A151" s="97" t="s">
        <v>66</v>
      </c>
      <c r="B151" s="98" t="s">
        <v>555</v>
      </c>
      <c r="C151" s="98" t="s">
        <v>64</v>
      </c>
      <c r="D151" s="316">
        <f>'приложение 5.3.'!G755</f>
        <v>0</v>
      </c>
    </row>
    <row r="152" spans="1:4" s="114" customFormat="1" hidden="1">
      <c r="A152" s="97" t="s">
        <v>416</v>
      </c>
      <c r="B152" s="98" t="s">
        <v>417</v>
      </c>
      <c r="C152" s="98"/>
      <c r="D152" s="316">
        <f>D153</f>
        <v>0</v>
      </c>
    </row>
    <row r="153" spans="1:4" s="114" customFormat="1" hidden="1">
      <c r="A153" s="97" t="s">
        <v>215</v>
      </c>
      <c r="B153" s="98" t="s">
        <v>554</v>
      </c>
      <c r="C153" s="98"/>
      <c r="D153" s="316">
        <f>D154</f>
        <v>0</v>
      </c>
    </row>
    <row r="154" spans="1:4" s="114" customFormat="1" ht="25.5" hidden="1">
      <c r="A154" s="97" t="s">
        <v>245</v>
      </c>
      <c r="B154" s="98" t="s">
        <v>554</v>
      </c>
      <c r="C154" s="98" t="s">
        <v>49</v>
      </c>
      <c r="D154" s="316">
        <f>D155</f>
        <v>0</v>
      </c>
    </row>
    <row r="155" spans="1:4" s="114" customFormat="1" hidden="1">
      <c r="A155" s="97" t="s">
        <v>66</v>
      </c>
      <c r="B155" s="98" t="s">
        <v>554</v>
      </c>
      <c r="C155" s="98" t="s">
        <v>64</v>
      </c>
      <c r="D155" s="316">
        <f>'приложение 5.3.'!G759</f>
        <v>0</v>
      </c>
    </row>
    <row r="156" spans="1:4" s="114" customFormat="1" ht="25.5" hidden="1">
      <c r="A156" s="97" t="s">
        <v>418</v>
      </c>
      <c r="B156" s="98" t="s">
        <v>419</v>
      </c>
      <c r="C156" s="98"/>
      <c r="D156" s="316">
        <f>D157+D160</f>
        <v>0</v>
      </c>
    </row>
    <row r="157" spans="1:4" s="114" customFormat="1" ht="25.5" hidden="1">
      <c r="A157" s="97" t="s">
        <v>199</v>
      </c>
      <c r="B157" s="98" t="s">
        <v>420</v>
      </c>
      <c r="C157" s="98"/>
      <c r="D157" s="316">
        <f>D158</f>
        <v>0</v>
      </c>
    </row>
    <row r="158" spans="1:4" s="114" customFormat="1" ht="25.5" hidden="1">
      <c r="A158" s="97" t="s">
        <v>88</v>
      </c>
      <c r="B158" s="98" t="s">
        <v>420</v>
      </c>
      <c r="C158" s="98" t="s">
        <v>49</v>
      </c>
      <c r="D158" s="316">
        <f>D159</f>
        <v>0</v>
      </c>
    </row>
    <row r="159" spans="1:4" s="114" customFormat="1" hidden="1">
      <c r="A159" s="97" t="s">
        <v>66</v>
      </c>
      <c r="B159" s="98" t="s">
        <v>420</v>
      </c>
      <c r="C159" s="98" t="s">
        <v>64</v>
      </c>
      <c r="D159" s="316">
        <f>'приложение 5.3.'!G763</f>
        <v>0</v>
      </c>
    </row>
    <row r="160" spans="1:4" s="114" customFormat="1" ht="144.75" hidden="1" customHeight="1">
      <c r="A160" s="97" t="s">
        <v>492</v>
      </c>
      <c r="B160" s="98" t="s">
        <v>421</v>
      </c>
      <c r="C160" s="98"/>
      <c r="D160" s="316">
        <f>D161</f>
        <v>0</v>
      </c>
    </row>
    <row r="161" spans="1:4" s="114" customFormat="1" ht="25.5" hidden="1">
      <c r="A161" s="97" t="s">
        <v>88</v>
      </c>
      <c r="B161" s="98" t="s">
        <v>421</v>
      </c>
      <c r="C161" s="98" t="s">
        <v>49</v>
      </c>
      <c r="D161" s="316">
        <f>D162</f>
        <v>0</v>
      </c>
    </row>
    <row r="162" spans="1:4" s="114" customFormat="1" hidden="1">
      <c r="A162" s="97" t="s">
        <v>66</v>
      </c>
      <c r="B162" s="98" t="s">
        <v>421</v>
      </c>
      <c r="C162" s="98" t="s">
        <v>64</v>
      </c>
      <c r="D162" s="316">
        <f>'приложение 5.3.'!G766</f>
        <v>0</v>
      </c>
    </row>
    <row r="163" spans="1:4" s="117" customFormat="1" ht="13.5" hidden="1">
      <c r="A163" s="95" t="s">
        <v>422</v>
      </c>
      <c r="B163" s="96" t="s">
        <v>423</v>
      </c>
      <c r="C163" s="96"/>
      <c r="D163" s="317">
        <f>D164</f>
        <v>0</v>
      </c>
    </row>
    <row r="164" spans="1:4" s="114" customFormat="1" hidden="1">
      <c r="A164" s="97" t="s">
        <v>424</v>
      </c>
      <c r="B164" s="98" t="s">
        <v>425</v>
      </c>
      <c r="C164" s="98"/>
      <c r="D164" s="316">
        <f>D165+D168+D171</f>
        <v>0</v>
      </c>
    </row>
    <row r="165" spans="1:4" s="114" customFormat="1" ht="25.5" hidden="1">
      <c r="A165" s="97" t="s">
        <v>199</v>
      </c>
      <c r="B165" s="98" t="s">
        <v>426</v>
      </c>
      <c r="C165" s="98"/>
      <c r="D165" s="316">
        <f>D166</f>
        <v>0</v>
      </c>
    </row>
    <row r="166" spans="1:4" s="114" customFormat="1" ht="25.5" hidden="1">
      <c r="A166" s="97" t="s">
        <v>88</v>
      </c>
      <c r="B166" s="98" t="s">
        <v>426</v>
      </c>
      <c r="C166" s="98" t="s">
        <v>49</v>
      </c>
      <c r="D166" s="316">
        <f>D167</f>
        <v>0</v>
      </c>
    </row>
    <row r="167" spans="1:4" s="114" customFormat="1" hidden="1">
      <c r="A167" s="97" t="s">
        <v>66</v>
      </c>
      <c r="B167" s="98" t="s">
        <v>426</v>
      </c>
      <c r="C167" s="98" t="s">
        <v>64</v>
      </c>
      <c r="D167" s="316">
        <f>'приложение 5.3.'!G771</f>
        <v>0</v>
      </c>
    </row>
    <row r="168" spans="1:4" s="114" customFormat="1" ht="145.5" hidden="1" customHeight="1">
      <c r="A168" s="97" t="s">
        <v>492</v>
      </c>
      <c r="B168" s="98" t="s">
        <v>427</v>
      </c>
      <c r="C168" s="98"/>
      <c r="D168" s="316">
        <f>D169</f>
        <v>0</v>
      </c>
    </row>
    <row r="169" spans="1:4" s="114" customFormat="1" ht="25.5" hidden="1">
      <c r="A169" s="97" t="s">
        <v>88</v>
      </c>
      <c r="B169" s="98" t="s">
        <v>427</v>
      </c>
      <c r="C169" s="98" t="s">
        <v>49</v>
      </c>
      <c r="D169" s="316">
        <f>D170</f>
        <v>0</v>
      </c>
    </row>
    <row r="170" spans="1:4" s="114" customFormat="1" hidden="1">
      <c r="A170" s="97" t="s">
        <v>66</v>
      </c>
      <c r="B170" s="98" t="s">
        <v>427</v>
      </c>
      <c r="C170" s="98" t="s">
        <v>64</v>
      </c>
      <c r="D170" s="316">
        <f>'приложение 5.3.'!G774</f>
        <v>0</v>
      </c>
    </row>
    <row r="171" spans="1:4" s="114" customFormat="1" hidden="1">
      <c r="A171" s="97" t="s">
        <v>428</v>
      </c>
      <c r="B171" s="98" t="s">
        <v>429</v>
      </c>
      <c r="C171" s="98"/>
      <c r="D171" s="316">
        <f>D172</f>
        <v>0</v>
      </c>
    </row>
    <row r="172" spans="1:4" s="114" customFormat="1" hidden="1">
      <c r="A172" s="97" t="s">
        <v>215</v>
      </c>
      <c r="B172" s="98" t="s">
        <v>553</v>
      </c>
      <c r="C172" s="98"/>
      <c r="D172" s="316">
        <f>D173</f>
        <v>0</v>
      </c>
    </row>
    <row r="173" spans="1:4" s="114" customFormat="1" ht="25.5" hidden="1">
      <c r="A173" s="97" t="s">
        <v>245</v>
      </c>
      <c r="B173" s="98" t="s">
        <v>553</v>
      </c>
      <c r="C173" s="98" t="s">
        <v>49</v>
      </c>
      <c r="D173" s="316">
        <f>D174</f>
        <v>0</v>
      </c>
    </row>
    <row r="174" spans="1:4" s="114" customFormat="1" hidden="1">
      <c r="A174" s="97" t="s">
        <v>66</v>
      </c>
      <c r="B174" s="98" t="s">
        <v>553</v>
      </c>
      <c r="C174" s="98" t="s">
        <v>64</v>
      </c>
      <c r="D174" s="316">
        <f>'приложение 5.3.'!G778</f>
        <v>0</v>
      </c>
    </row>
    <row r="175" spans="1:4" s="117" customFormat="1" ht="13.5">
      <c r="A175" s="95" t="s">
        <v>228</v>
      </c>
      <c r="B175" s="96" t="s">
        <v>229</v>
      </c>
      <c r="C175" s="96"/>
      <c r="D175" s="317">
        <f>D176+D191</f>
        <v>1972.2</v>
      </c>
    </row>
    <row r="176" spans="1:4" s="114" customFormat="1" ht="25.5">
      <c r="A176" s="97" t="s">
        <v>230</v>
      </c>
      <c r="B176" s="98" t="s">
        <v>231</v>
      </c>
      <c r="C176" s="98"/>
      <c r="D176" s="316">
        <f>D177+D182+D185+D188</f>
        <v>1972.2</v>
      </c>
    </row>
    <row r="177" spans="1:4" s="114" customFormat="1">
      <c r="A177" s="1" t="s">
        <v>537</v>
      </c>
      <c r="B177" s="2" t="s">
        <v>592</v>
      </c>
      <c r="C177" s="2"/>
      <c r="D177" s="316">
        <f>D178+D180</f>
        <v>1972.2</v>
      </c>
    </row>
    <row r="178" spans="1:4" s="114" customFormat="1" ht="25.5" hidden="1">
      <c r="A178" s="105" t="s">
        <v>86</v>
      </c>
      <c r="B178" s="106" t="s">
        <v>592</v>
      </c>
      <c r="C178" s="135" t="s">
        <v>57</v>
      </c>
      <c r="D178" s="316">
        <f>D179</f>
        <v>0</v>
      </c>
    </row>
    <row r="179" spans="1:4" s="114" customFormat="1" ht="25.5" hidden="1">
      <c r="A179" s="206" t="s">
        <v>111</v>
      </c>
      <c r="B179" s="106" t="s">
        <v>592</v>
      </c>
      <c r="C179" s="135" t="s">
        <v>59</v>
      </c>
      <c r="D179" s="316">
        <f>'приложение 5.3.'!G618</f>
        <v>0</v>
      </c>
    </row>
    <row r="180" spans="1:4" s="114" customFormat="1" ht="25.5">
      <c r="A180" s="1" t="s">
        <v>88</v>
      </c>
      <c r="B180" s="2" t="s">
        <v>592</v>
      </c>
      <c r="C180" s="2" t="s">
        <v>49</v>
      </c>
      <c r="D180" s="316">
        <f>D181</f>
        <v>1972.2</v>
      </c>
    </row>
    <row r="181" spans="1:4" s="114" customFormat="1">
      <c r="A181" s="1" t="s">
        <v>51</v>
      </c>
      <c r="B181" s="2" t="s">
        <v>592</v>
      </c>
      <c r="C181" s="2" t="s">
        <v>50</v>
      </c>
      <c r="D181" s="316">
        <f>'приложение 5.3.'!H620</f>
        <v>1972.2</v>
      </c>
    </row>
    <row r="182" spans="1:4" s="114" customFormat="1" ht="84.75" hidden="1" customHeight="1">
      <c r="A182" s="97" t="s">
        <v>490</v>
      </c>
      <c r="B182" s="98" t="s">
        <v>232</v>
      </c>
      <c r="C182" s="98"/>
      <c r="D182" s="316">
        <f>D183</f>
        <v>0</v>
      </c>
    </row>
    <row r="183" spans="1:4" s="114" customFormat="1" ht="25.5" hidden="1">
      <c r="A183" s="97" t="s">
        <v>88</v>
      </c>
      <c r="B183" s="98" t="s">
        <v>232</v>
      </c>
      <c r="C183" s="98" t="s">
        <v>49</v>
      </c>
      <c r="D183" s="316">
        <f>D184</f>
        <v>0</v>
      </c>
    </row>
    <row r="184" spans="1:4" s="114" customFormat="1" hidden="1">
      <c r="A184" s="97" t="s">
        <v>51</v>
      </c>
      <c r="B184" s="98" t="s">
        <v>232</v>
      </c>
      <c r="C184" s="98" t="s">
        <v>50</v>
      </c>
      <c r="D184" s="316">
        <f>'приложение 5.3.'!G623</f>
        <v>0</v>
      </c>
    </row>
    <row r="185" spans="1:4" s="114" customFormat="1" ht="76.5" hidden="1" customHeight="1">
      <c r="A185" s="97" t="s">
        <v>491</v>
      </c>
      <c r="B185" s="98" t="s">
        <v>233</v>
      </c>
      <c r="C185" s="98"/>
      <c r="D185" s="316">
        <f>D186</f>
        <v>0</v>
      </c>
    </row>
    <row r="186" spans="1:4" s="114" customFormat="1" ht="25.5" hidden="1">
      <c r="A186" s="97" t="s">
        <v>88</v>
      </c>
      <c r="B186" s="98" t="s">
        <v>233</v>
      </c>
      <c r="C186" s="98" t="s">
        <v>49</v>
      </c>
      <c r="D186" s="316">
        <f>D187</f>
        <v>0</v>
      </c>
    </row>
    <row r="187" spans="1:4" s="114" customFormat="1" hidden="1">
      <c r="A187" s="97" t="s">
        <v>51</v>
      </c>
      <c r="B187" s="98" t="s">
        <v>233</v>
      </c>
      <c r="C187" s="98" t="s">
        <v>50</v>
      </c>
      <c r="D187" s="316">
        <f>'приложение 5.3.'!G626</f>
        <v>0</v>
      </c>
    </row>
    <row r="188" spans="1:4" s="114" customFormat="1" ht="25.5" hidden="1">
      <c r="A188" s="146" t="s">
        <v>586</v>
      </c>
      <c r="B188" s="17" t="s">
        <v>590</v>
      </c>
      <c r="C188" s="10"/>
      <c r="D188" s="316">
        <f>D189</f>
        <v>0</v>
      </c>
    </row>
    <row r="189" spans="1:4" s="114" customFormat="1" ht="25.5" hidden="1">
      <c r="A189" s="8" t="s">
        <v>222</v>
      </c>
      <c r="B189" s="17" t="s">
        <v>590</v>
      </c>
      <c r="C189" s="10" t="s">
        <v>49</v>
      </c>
      <c r="D189" s="316">
        <f>D190</f>
        <v>0</v>
      </c>
    </row>
    <row r="190" spans="1:4" s="114" customFormat="1" hidden="1">
      <c r="A190" s="8" t="s">
        <v>51</v>
      </c>
      <c r="B190" s="17" t="s">
        <v>590</v>
      </c>
      <c r="C190" s="10" t="s">
        <v>50</v>
      </c>
      <c r="D190" s="316">
        <f>'приложение 5.3.'!G629</f>
        <v>0</v>
      </c>
    </row>
    <row r="191" spans="1:4" s="114" customFormat="1" ht="25.5">
      <c r="A191" s="97" t="s">
        <v>234</v>
      </c>
      <c r="B191" s="98" t="s">
        <v>235</v>
      </c>
      <c r="C191" s="98"/>
      <c r="D191" s="316">
        <f>D192+D195+D198+D202</f>
        <v>0</v>
      </c>
    </row>
    <row r="192" spans="1:4" s="114" customFormat="1" ht="25.5">
      <c r="A192" s="97" t="s">
        <v>199</v>
      </c>
      <c r="B192" s="98" t="s">
        <v>236</v>
      </c>
      <c r="C192" s="98"/>
      <c r="D192" s="316">
        <f>D193</f>
        <v>-761.2</v>
      </c>
    </row>
    <row r="193" spans="1:4" s="114" customFormat="1" ht="25.5">
      <c r="A193" s="97" t="s">
        <v>88</v>
      </c>
      <c r="B193" s="98" t="s">
        <v>236</v>
      </c>
      <c r="C193" s="98" t="s">
        <v>49</v>
      </c>
      <c r="D193" s="316">
        <f>D194</f>
        <v>-761.2</v>
      </c>
    </row>
    <row r="194" spans="1:4" s="114" customFormat="1">
      <c r="A194" s="97" t="s">
        <v>51</v>
      </c>
      <c r="B194" s="98" t="s">
        <v>236</v>
      </c>
      <c r="C194" s="98" t="s">
        <v>50</v>
      </c>
      <c r="D194" s="316">
        <f>'приложение 5.3.'!G633</f>
        <v>-761.2</v>
      </c>
    </row>
    <row r="195" spans="1:4" s="114" customFormat="1" ht="150" customHeight="1">
      <c r="A195" s="88" t="s">
        <v>492</v>
      </c>
      <c r="B195" s="98" t="s">
        <v>237</v>
      </c>
      <c r="C195" s="98"/>
      <c r="D195" s="316">
        <f>D196</f>
        <v>761.2</v>
      </c>
    </row>
    <row r="196" spans="1:4" s="114" customFormat="1" ht="25.5">
      <c r="A196" s="97" t="s">
        <v>88</v>
      </c>
      <c r="B196" s="98" t="s">
        <v>237</v>
      </c>
      <c r="C196" s="98" t="s">
        <v>49</v>
      </c>
      <c r="D196" s="316">
        <f>D197</f>
        <v>761.2</v>
      </c>
    </row>
    <row r="197" spans="1:4" s="114" customFormat="1">
      <c r="A197" s="97" t="s">
        <v>51</v>
      </c>
      <c r="B197" s="98" t="s">
        <v>237</v>
      </c>
      <c r="C197" s="98" t="s">
        <v>50</v>
      </c>
      <c r="D197" s="316">
        <f>'приложение 5.3.'!G636</f>
        <v>761.2</v>
      </c>
    </row>
    <row r="198" spans="1:4" s="114" customFormat="1" ht="25.5" hidden="1">
      <c r="A198" s="97" t="s">
        <v>404</v>
      </c>
      <c r="B198" s="98" t="s">
        <v>405</v>
      </c>
      <c r="C198" s="98"/>
      <c r="D198" s="316">
        <f>D199</f>
        <v>0</v>
      </c>
    </row>
    <row r="199" spans="1:4" s="114" customFormat="1" hidden="1">
      <c r="A199" s="97" t="s">
        <v>215</v>
      </c>
      <c r="B199" s="98" t="s">
        <v>565</v>
      </c>
      <c r="C199" s="98"/>
      <c r="D199" s="316">
        <f>D200</f>
        <v>0</v>
      </c>
    </row>
    <row r="200" spans="1:4" s="114" customFormat="1" ht="25.5" hidden="1">
      <c r="A200" s="97" t="s">
        <v>88</v>
      </c>
      <c r="B200" s="98" t="s">
        <v>565</v>
      </c>
      <c r="C200" s="98" t="s">
        <v>49</v>
      </c>
      <c r="D200" s="316">
        <f>D201</f>
        <v>0</v>
      </c>
    </row>
    <row r="201" spans="1:4" s="114" customFormat="1" hidden="1">
      <c r="A201" s="97" t="s">
        <v>51</v>
      </c>
      <c r="B201" s="98" t="s">
        <v>565</v>
      </c>
      <c r="C201" s="98" t="s">
        <v>50</v>
      </c>
      <c r="D201" s="316">
        <f>'приложение 5.3.'!G640</f>
        <v>0</v>
      </c>
    </row>
    <row r="202" spans="1:4" s="114" customFormat="1" ht="25.5" hidden="1">
      <c r="A202" s="97" t="s">
        <v>406</v>
      </c>
      <c r="B202" s="98" t="s">
        <v>407</v>
      </c>
      <c r="C202" s="98"/>
      <c r="D202" s="316">
        <f>D203</f>
        <v>0</v>
      </c>
    </row>
    <row r="203" spans="1:4" s="114" customFormat="1" hidden="1">
      <c r="A203" s="97" t="s">
        <v>215</v>
      </c>
      <c r="B203" s="98" t="s">
        <v>564</v>
      </c>
      <c r="C203" s="98"/>
      <c r="D203" s="316">
        <f>D204</f>
        <v>0</v>
      </c>
    </row>
    <row r="204" spans="1:4" s="114" customFormat="1" ht="25.5" hidden="1">
      <c r="A204" s="97" t="s">
        <v>88</v>
      </c>
      <c r="B204" s="98" t="s">
        <v>564</v>
      </c>
      <c r="C204" s="98" t="s">
        <v>49</v>
      </c>
      <c r="D204" s="316">
        <f>D205</f>
        <v>0</v>
      </c>
    </row>
    <row r="205" spans="1:4" s="114" customFormat="1" hidden="1">
      <c r="A205" s="97" t="s">
        <v>51</v>
      </c>
      <c r="B205" s="98" t="s">
        <v>564</v>
      </c>
      <c r="C205" s="98" t="s">
        <v>50</v>
      </c>
      <c r="D205" s="316">
        <f>'приложение 5.3.'!G644</f>
        <v>0</v>
      </c>
    </row>
    <row r="206" spans="1:4" s="117" customFormat="1" ht="27">
      <c r="A206" s="95" t="s">
        <v>430</v>
      </c>
      <c r="B206" s="96" t="s">
        <v>431</v>
      </c>
      <c r="C206" s="96"/>
      <c r="D206" s="317">
        <f>D207+D211+D215+D222+D229</f>
        <v>2395.6999999999998</v>
      </c>
    </row>
    <row r="207" spans="1:4" s="114" customFormat="1" ht="25.5" hidden="1">
      <c r="A207" s="97" t="s">
        <v>404</v>
      </c>
      <c r="B207" s="98" t="s">
        <v>432</v>
      </c>
      <c r="C207" s="98"/>
      <c r="D207" s="316">
        <f>D208</f>
        <v>0</v>
      </c>
    </row>
    <row r="208" spans="1:4" s="114" customFormat="1" hidden="1">
      <c r="A208" s="97" t="s">
        <v>215</v>
      </c>
      <c r="B208" s="98" t="s">
        <v>550</v>
      </c>
      <c r="C208" s="98"/>
      <c r="D208" s="316">
        <f>D209</f>
        <v>0</v>
      </c>
    </row>
    <row r="209" spans="1:4" s="114" customFormat="1" ht="25.5" hidden="1">
      <c r="A209" s="97" t="s">
        <v>245</v>
      </c>
      <c r="B209" s="98" t="s">
        <v>550</v>
      </c>
      <c r="C209" s="98" t="s">
        <v>49</v>
      </c>
      <c r="D209" s="316">
        <f>D210</f>
        <v>0</v>
      </c>
    </row>
    <row r="210" spans="1:4" s="114" customFormat="1" hidden="1">
      <c r="A210" s="97" t="s">
        <v>66</v>
      </c>
      <c r="B210" s="98" t="s">
        <v>550</v>
      </c>
      <c r="C210" s="98" t="s">
        <v>64</v>
      </c>
      <c r="D210" s="316">
        <f>'приложение 5.3.'!G783</f>
        <v>0</v>
      </c>
    </row>
    <row r="211" spans="1:4" s="114" customFormat="1" ht="25.5" hidden="1">
      <c r="A211" s="97" t="s">
        <v>433</v>
      </c>
      <c r="B211" s="98" t="s">
        <v>434</v>
      </c>
      <c r="C211" s="98"/>
      <c r="D211" s="316">
        <f>D212</f>
        <v>0</v>
      </c>
    </row>
    <row r="212" spans="1:4" s="114" customFormat="1" hidden="1">
      <c r="A212" s="97" t="s">
        <v>215</v>
      </c>
      <c r="B212" s="98" t="s">
        <v>549</v>
      </c>
      <c r="C212" s="98"/>
      <c r="D212" s="316">
        <f>D213</f>
        <v>0</v>
      </c>
    </row>
    <row r="213" spans="1:4" s="114" customFormat="1" ht="25.5" hidden="1">
      <c r="A213" s="97" t="s">
        <v>245</v>
      </c>
      <c r="B213" s="98" t="s">
        <v>549</v>
      </c>
      <c r="C213" s="98" t="s">
        <v>49</v>
      </c>
      <c r="D213" s="316">
        <f>D214</f>
        <v>0</v>
      </c>
    </row>
    <row r="214" spans="1:4" s="114" customFormat="1" hidden="1">
      <c r="A214" s="97" t="s">
        <v>66</v>
      </c>
      <c r="B214" s="98" t="s">
        <v>549</v>
      </c>
      <c r="C214" s="98" t="s">
        <v>64</v>
      </c>
      <c r="D214" s="316">
        <f>'приложение 5.3.'!G787</f>
        <v>0</v>
      </c>
    </row>
    <row r="215" spans="1:4" s="114" customFormat="1" ht="25.5">
      <c r="A215" s="97" t="s">
        <v>435</v>
      </c>
      <c r="B215" s="98" t="s">
        <v>436</v>
      </c>
      <c r="C215" s="98"/>
      <c r="D215" s="316">
        <f>D216+D219</f>
        <v>2000</v>
      </c>
    </row>
    <row r="216" spans="1:4" s="114" customFormat="1" ht="25.5">
      <c r="A216" s="97" t="s">
        <v>199</v>
      </c>
      <c r="B216" s="98" t="s">
        <v>437</v>
      </c>
      <c r="C216" s="98"/>
      <c r="D216" s="316">
        <f>D217</f>
        <v>2000</v>
      </c>
    </row>
    <row r="217" spans="1:4" s="114" customFormat="1" ht="25.5">
      <c r="A217" s="97" t="s">
        <v>88</v>
      </c>
      <c r="B217" s="98" t="s">
        <v>437</v>
      </c>
      <c r="C217" s="98" t="s">
        <v>49</v>
      </c>
      <c r="D217" s="316">
        <f>D218</f>
        <v>2000</v>
      </c>
    </row>
    <row r="218" spans="1:4" s="114" customFormat="1">
      <c r="A218" s="97" t="s">
        <v>66</v>
      </c>
      <c r="B218" s="98" t="s">
        <v>437</v>
      </c>
      <c r="C218" s="98" t="s">
        <v>64</v>
      </c>
      <c r="D218" s="316">
        <f>'приложение 5.3.'!G791</f>
        <v>2000</v>
      </c>
    </row>
    <row r="219" spans="1:4" s="114" customFormat="1" ht="147" hidden="1" customHeight="1">
      <c r="A219" s="97" t="s">
        <v>492</v>
      </c>
      <c r="B219" s="98" t="s">
        <v>438</v>
      </c>
      <c r="C219" s="98"/>
      <c r="D219" s="316">
        <f>D220</f>
        <v>0</v>
      </c>
    </row>
    <row r="220" spans="1:4" s="114" customFormat="1" ht="25.5" hidden="1">
      <c r="A220" s="97" t="s">
        <v>88</v>
      </c>
      <c r="B220" s="98" t="s">
        <v>438</v>
      </c>
      <c r="C220" s="98" t="s">
        <v>49</v>
      </c>
      <c r="D220" s="316">
        <f>D221</f>
        <v>0</v>
      </c>
    </row>
    <row r="221" spans="1:4" s="114" customFormat="1" hidden="1">
      <c r="A221" s="97" t="s">
        <v>66</v>
      </c>
      <c r="B221" s="98" t="s">
        <v>438</v>
      </c>
      <c r="C221" s="98" t="s">
        <v>64</v>
      </c>
      <c r="D221" s="316">
        <f>'приложение 5.3.'!G794</f>
        <v>0</v>
      </c>
    </row>
    <row r="222" spans="1:4" s="114" customFormat="1" ht="25.5">
      <c r="A222" s="8" t="s">
        <v>576</v>
      </c>
      <c r="B222" s="10" t="s">
        <v>575</v>
      </c>
      <c r="C222" s="98"/>
      <c r="D222" s="316">
        <f>D223+D226</f>
        <v>177</v>
      </c>
    </row>
    <row r="223" spans="1:4" s="114" customFormat="1" hidden="1">
      <c r="A223" s="97" t="s">
        <v>215</v>
      </c>
      <c r="B223" s="10" t="s">
        <v>548</v>
      </c>
      <c r="C223" s="10"/>
      <c r="D223" s="316">
        <f>+D224</f>
        <v>0</v>
      </c>
    </row>
    <row r="224" spans="1:4" s="114" customFormat="1" ht="25.5" hidden="1">
      <c r="A224" s="8" t="s">
        <v>88</v>
      </c>
      <c r="B224" s="10" t="s">
        <v>548</v>
      </c>
      <c r="C224" s="10" t="s">
        <v>49</v>
      </c>
      <c r="D224" s="316">
        <f>D225</f>
        <v>0</v>
      </c>
    </row>
    <row r="225" spans="1:4" s="114" customFormat="1" hidden="1">
      <c r="A225" s="8" t="s">
        <v>66</v>
      </c>
      <c r="B225" s="10" t="s">
        <v>548</v>
      </c>
      <c r="C225" s="10" t="s">
        <v>64</v>
      </c>
      <c r="D225" s="316">
        <f>'приложение 5.3.'!G798</f>
        <v>0</v>
      </c>
    </row>
    <row r="226" spans="1:4" s="114" customFormat="1" ht="25.5">
      <c r="A226" s="206" t="s">
        <v>586</v>
      </c>
      <c r="B226" s="135" t="s">
        <v>674</v>
      </c>
      <c r="C226" s="232"/>
      <c r="D226" s="316">
        <f>D227</f>
        <v>177</v>
      </c>
    </row>
    <row r="227" spans="1:4" s="114" customFormat="1" ht="25.5">
      <c r="A227" s="206" t="s">
        <v>222</v>
      </c>
      <c r="B227" s="135" t="s">
        <v>674</v>
      </c>
      <c r="C227" s="135" t="s">
        <v>49</v>
      </c>
      <c r="D227" s="316">
        <f>D228</f>
        <v>177</v>
      </c>
    </row>
    <row r="228" spans="1:4" s="114" customFormat="1">
      <c r="A228" s="206" t="s">
        <v>66</v>
      </c>
      <c r="B228" s="135" t="s">
        <v>674</v>
      </c>
      <c r="C228" s="135" t="s">
        <v>64</v>
      </c>
      <c r="D228" s="316">
        <f>'приложение 5.3.'!G801</f>
        <v>177</v>
      </c>
    </row>
    <row r="229" spans="1:4" s="114" customFormat="1" ht="25.5">
      <c r="A229" s="146" t="s">
        <v>577</v>
      </c>
      <c r="B229" s="10" t="s">
        <v>578</v>
      </c>
      <c r="C229" s="10"/>
      <c r="D229" s="316">
        <f>D230+D238</f>
        <v>218.7</v>
      </c>
    </row>
    <row r="230" spans="1:4" s="114" customFormat="1">
      <c r="A230" s="1" t="s">
        <v>537</v>
      </c>
      <c r="B230" s="10" t="s">
        <v>580</v>
      </c>
      <c r="C230" s="10"/>
      <c r="D230" s="316">
        <f>D231+D233+D236</f>
        <v>0</v>
      </c>
    </row>
    <row r="231" spans="1:4" s="114" customFormat="1" ht="25.5">
      <c r="A231" s="97" t="s">
        <v>86</v>
      </c>
      <c r="B231" s="10" t="s">
        <v>580</v>
      </c>
      <c r="C231" s="10" t="s">
        <v>57</v>
      </c>
      <c r="D231" s="316">
        <f>D232</f>
        <v>-482.20000000000073</v>
      </c>
    </row>
    <row r="232" spans="1:4" s="114" customFormat="1" ht="25.5">
      <c r="A232" s="1" t="s">
        <v>111</v>
      </c>
      <c r="B232" s="10" t="s">
        <v>580</v>
      </c>
      <c r="C232" s="10" t="s">
        <v>59</v>
      </c>
      <c r="D232" s="316">
        <f>'приложение 5.3.'!G805</f>
        <v>-482.20000000000073</v>
      </c>
    </row>
    <row r="233" spans="1:4" s="114" customFormat="1" ht="25.5">
      <c r="A233" s="8" t="s">
        <v>342</v>
      </c>
      <c r="B233" s="10" t="s">
        <v>580</v>
      </c>
      <c r="C233" s="147">
        <v>400</v>
      </c>
      <c r="D233" s="316">
        <f>D234+D235</f>
        <v>-884</v>
      </c>
    </row>
    <row r="234" spans="1:4" s="114" customFormat="1">
      <c r="A234" s="8" t="s">
        <v>35</v>
      </c>
      <c r="B234" s="10" t="s">
        <v>580</v>
      </c>
      <c r="C234" s="147">
        <v>410</v>
      </c>
      <c r="D234" s="316">
        <f>'приложение 5.3.'!G807</f>
        <v>-884</v>
      </c>
    </row>
    <row r="235" spans="1:4" s="114" customFormat="1" ht="76.5" hidden="1">
      <c r="A235" s="8" t="s">
        <v>581</v>
      </c>
      <c r="B235" s="10" t="s">
        <v>580</v>
      </c>
      <c r="C235" s="147">
        <v>460</v>
      </c>
      <c r="D235" s="316">
        <f>'приложение 5.3.'!G808</f>
        <v>0</v>
      </c>
    </row>
    <row r="236" spans="1:4" s="114" customFormat="1" ht="25.5">
      <c r="A236" s="206" t="s">
        <v>222</v>
      </c>
      <c r="B236" s="135" t="s">
        <v>580</v>
      </c>
      <c r="C236" s="135" t="s">
        <v>49</v>
      </c>
      <c r="D236" s="316">
        <f>D237</f>
        <v>1366.2</v>
      </c>
    </row>
    <row r="237" spans="1:4" s="114" customFormat="1">
      <c r="A237" s="206" t="s">
        <v>66</v>
      </c>
      <c r="B237" s="135" t="s">
        <v>580</v>
      </c>
      <c r="C237" s="135" t="s">
        <v>64</v>
      </c>
      <c r="D237" s="316">
        <f>'приложение 5.3.'!G810</f>
        <v>1366.2</v>
      </c>
    </row>
    <row r="238" spans="1:4" s="114" customFormat="1" ht="25.5">
      <c r="A238" s="206" t="s">
        <v>586</v>
      </c>
      <c r="B238" s="135" t="s">
        <v>675</v>
      </c>
      <c r="C238" s="232"/>
      <c r="D238" s="316">
        <f>D239</f>
        <v>218.7</v>
      </c>
    </row>
    <row r="239" spans="1:4" s="114" customFormat="1" ht="25.5">
      <c r="A239" s="206" t="s">
        <v>222</v>
      </c>
      <c r="B239" s="135" t="s">
        <v>675</v>
      </c>
      <c r="C239" s="135" t="s">
        <v>49</v>
      </c>
      <c r="D239" s="316">
        <f>D240</f>
        <v>218.7</v>
      </c>
    </row>
    <row r="240" spans="1:4" s="114" customFormat="1">
      <c r="A240" s="206" t="s">
        <v>66</v>
      </c>
      <c r="B240" s="135" t="s">
        <v>675</v>
      </c>
      <c r="C240" s="135" t="s">
        <v>64</v>
      </c>
      <c r="D240" s="316">
        <f>'приложение 5.3.'!G813</f>
        <v>218.7</v>
      </c>
    </row>
    <row r="241" spans="1:4" s="118" customFormat="1" ht="32.25" customHeight="1">
      <c r="A241" s="91" t="s">
        <v>514</v>
      </c>
      <c r="B241" s="92" t="s">
        <v>219</v>
      </c>
      <c r="C241" s="92"/>
      <c r="D241" s="318">
        <f>D242</f>
        <v>643</v>
      </c>
    </row>
    <row r="242" spans="1:4" s="117" customFormat="1" ht="27">
      <c r="A242" s="95" t="s">
        <v>239</v>
      </c>
      <c r="B242" s="96" t="s">
        <v>221</v>
      </c>
      <c r="C242" s="96"/>
      <c r="D242" s="317">
        <f>D243+D246+D253+D256</f>
        <v>643</v>
      </c>
    </row>
    <row r="243" spans="1:4" s="114" customFormat="1" ht="25.5">
      <c r="A243" s="97" t="s">
        <v>199</v>
      </c>
      <c r="B243" s="98" t="s">
        <v>240</v>
      </c>
      <c r="C243" s="98"/>
      <c r="D243" s="316">
        <f>D244</f>
        <v>-815.8</v>
      </c>
    </row>
    <row r="244" spans="1:4" s="114" customFormat="1" ht="25.5">
      <c r="A244" s="97" t="s">
        <v>88</v>
      </c>
      <c r="B244" s="98" t="s">
        <v>240</v>
      </c>
      <c r="C244" s="98" t="s">
        <v>49</v>
      </c>
      <c r="D244" s="316">
        <f>D245</f>
        <v>-815.8</v>
      </c>
    </row>
    <row r="245" spans="1:4" s="114" customFormat="1">
      <c r="A245" s="97" t="s">
        <v>51</v>
      </c>
      <c r="B245" s="98" t="s">
        <v>240</v>
      </c>
      <c r="C245" s="98" t="s">
        <v>50</v>
      </c>
      <c r="D245" s="316">
        <f>'приложение 5.3.'!G649</f>
        <v>-815.8</v>
      </c>
    </row>
    <row r="246" spans="1:4" s="114" customFormat="1" hidden="1">
      <c r="A246" s="97" t="s">
        <v>215</v>
      </c>
      <c r="B246" s="104" t="s">
        <v>547</v>
      </c>
      <c r="C246" s="119"/>
      <c r="D246" s="316">
        <f>D247+D249+D251</f>
        <v>0</v>
      </c>
    </row>
    <row r="247" spans="1:4" s="114" customFormat="1" ht="25.5" hidden="1">
      <c r="A247" s="105" t="s">
        <v>86</v>
      </c>
      <c r="B247" s="106" t="s">
        <v>547</v>
      </c>
      <c r="C247" s="106" t="s">
        <v>57</v>
      </c>
      <c r="D247" s="316">
        <f>D248</f>
        <v>0</v>
      </c>
    </row>
    <row r="248" spans="1:4" s="114" customFormat="1" ht="25.5" hidden="1">
      <c r="A248" s="105" t="s">
        <v>111</v>
      </c>
      <c r="B248" s="106" t="s">
        <v>547</v>
      </c>
      <c r="C248" s="106" t="s">
        <v>59</v>
      </c>
      <c r="D248" s="316">
        <f>'приложение 5.3.'!G932</f>
        <v>0</v>
      </c>
    </row>
    <row r="249" spans="1:4" s="114" customFormat="1" ht="25.5" hidden="1">
      <c r="A249" s="8" t="s">
        <v>342</v>
      </c>
      <c r="B249" s="2" t="s">
        <v>547</v>
      </c>
      <c r="C249" s="10" t="s">
        <v>77</v>
      </c>
      <c r="D249" s="316">
        <f>D250</f>
        <v>0</v>
      </c>
    </row>
    <row r="250" spans="1:4" s="114" customFormat="1" hidden="1">
      <c r="A250" s="8" t="s">
        <v>35</v>
      </c>
      <c r="B250" s="2" t="s">
        <v>547</v>
      </c>
      <c r="C250" s="10" t="s">
        <v>78</v>
      </c>
      <c r="D250" s="316">
        <f>'приложение 5.3.'!G934</f>
        <v>0</v>
      </c>
    </row>
    <row r="251" spans="1:4" s="114" customFormat="1" ht="25.5" hidden="1">
      <c r="A251" s="97" t="s">
        <v>222</v>
      </c>
      <c r="B251" s="104" t="s">
        <v>547</v>
      </c>
      <c r="C251" s="98" t="s">
        <v>49</v>
      </c>
      <c r="D251" s="316">
        <f>D252</f>
        <v>0</v>
      </c>
    </row>
    <row r="252" spans="1:4" s="114" customFormat="1" hidden="1">
      <c r="A252" s="97" t="s">
        <v>51</v>
      </c>
      <c r="B252" s="104" t="s">
        <v>547</v>
      </c>
      <c r="C252" s="98" t="s">
        <v>50</v>
      </c>
      <c r="D252" s="316">
        <f>'приложение 5.3.'!G686+'приложение 5.3.'!G936</f>
        <v>0</v>
      </c>
    </row>
    <row r="253" spans="1:4" s="114" customFormat="1" ht="148.5" customHeight="1">
      <c r="A253" s="88" t="s">
        <v>492</v>
      </c>
      <c r="B253" s="98" t="s">
        <v>241</v>
      </c>
      <c r="C253" s="98"/>
      <c r="D253" s="316">
        <f>D254</f>
        <v>815.8</v>
      </c>
    </row>
    <row r="254" spans="1:4" s="114" customFormat="1" ht="25.5">
      <c r="A254" s="97" t="s">
        <v>88</v>
      </c>
      <c r="B254" s="98" t="s">
        <v>241</v>
      </c>
      <c r="C254" s="98" t="s">
        <v>49</v>
      </c>
      <c r="D254" s="316">
        <f>D255</f>
        <v>815.8</v>
      </c>
    </row>
    <row r="255" spans="1:4" s="114" customFormat="1">
      <c r="A255" s="97" t="s">
        <v>51</v>
      </c>
      <c r="B255" s="98" t="s">
        <v>241</v>
      </c>
      <c r="C255" s="98" t="s">
        <v>50</v>
      </c>
      <c r="D255" s="316">
        <f>'приложение 5.3.'!G652</f>
        <v>815.8</v>
      </c>
    </row>
    <row r="256" spans="1:4" s="114" customFormat="1" ht="25.5">
      <c r="A256" s="146" t="s">
        <v>586</v>
      </c>
      <c r="B256" s="17" t="s">
        <v>589</v>
      </c>
      <c r="C256" s="10"/>
      <c r="D256" s="316">
        <f>D257</f>
        <v>643</v>
      </c>
    </row>
    <row r="257" spans="1:4" s="114" customFormat="1" ht="25.5">
      <c r="A257" s="8" t="s">
        <v>222</v>
      </c>
      <c r="B257" s="17" t="s">
        <v>589</v>
      </c>
      <c r="C257" s="10" t="s">
        <v>49</v>
      </c>
      <c r="D257" s="316">
        <f>D258</f>
        <v>643</v>
      </c>
    </row>
    <row r="258" spans="1:4" s="114" customFormat="1">
      <c r="A258" s="8" t="s">
        <v>51</v>
      </c>
      <c r="B258" s="17" t="s">
        <v>589</v>
      </c>
      <c r="C258" s="10" t="s">
        <v>50</v>
      </c>
      <c r="D258" s="316">
        <f>'приложение 5.3.'!G689+'приложение 5.3.'!G655</f>
        <v>643</v>
      </c>
    </row>
    <row r="259" spans="1:4" s="118" customFormat="1" ht="43.5">
      <c r="A259" s="91" t="s">
        <v>156</v>
      </c>
      <c r="B259" s="107" t="s">
        <v>223</v>
      </c>
      <c r="C259" s="92"/>
      <c r="D259" s="318">
        <f>D260</f>
        <v>1908.3000000000002</v>
      </c>
    </row>
    <row r="260" spans="1:4" s="114" customFormat="1">
      <c r="A260" s="97" t="s">
        <v>215</v>
      </c>
      <c r="B260" s="104" t="s">
        <v>224</v>
      </c>
      <c r="C260" s="98"/>
      <c r="D260" s="316">
        <f>D261</f>
        <v>1908.3000000000002</v>
      </c>
    </row>
    <row r="261" spans="1:4" s="114" customFormat="1" ht="25.5">
      <c r="A261" s="97" t="s">
        <v>222</v>
      </c>
      <c r="B261" s="104" t="s">
        <v>224</v>
      </c>
      <c r="C261" s="98" t="s">
        <v>49</v>
      </c>
      <c r="D261" s="316">
        <f>D262</f>
        <v>1908.3000000000002</v>
      </c>
    </row>
    <row r="262" spans="1:4" s="114" customFormat="1" ht="25.5">
      <c r="A262" s="97" t="s">
        <v>225</v>
      </c>
      <c r="B262" s="104" t="s">
        <v>224</v>
      </c>
      <c r="C262" s="98" t="s">
        <v>226</v>
      </c>
      <c r="D262" s="316">
        <f>'приложение 5.3.'!G659+'приложение 5.3.'!G693+'приложение 5.3.'!G817+'приложение 5.3.'!G911+'приложение 5.3.'!G940</f>
        <v>1908.3000000000002</v>
      </c>
    </row>
    <row r="263" spans="1:4" s="118" customFormat="1" ht="47.25" customHeight="1">
      <c r="A263" s="91" t="s">
        <v>372</v>
      </c>
      <c r="B263" s="92" t="s">
        <v>373</v>
      </c>
      <c r="C263" s="92"/>
      <c r="D263" s="318">
        <f>D264+D271+D274+D283+D286+D289+D292+D295+D298+D301+D306+D277+D280</f>
        <v>36542.800000000003</v>
      </c>
    </row>
    <row r="264" spans="1:4" s="114" customFormat="1">
      <c r="A264" s="97" t="s">
        <v>215</v>
      </c>
      <c r="B264" s="98" t="s">
        <v>374</v>
      </c>
      <c r="C264" s="98"/>
      <c r="D264" s="316">
        <f>D265+D267+D269</f>
        <v>-25610</v>
      </c>
    </row>
    <row r="265" spans="1:4" s="114" customFormat="1" ht="25.5" hidden="1">
      <c r="A265" s="97" t="s">
        <v>86</v>
      </c>
      <c r="B265" s="98" t="s">
        <v>374</v>
      </c>
      <c r="C265" s="10" t="s">
        <v>57</v>
      </c>
      <c r="D265" s="316">
        <v>0</v>
      </c>
    </row>
    <row r="266" spans="1:4" s="114" customFormat="1" ht="25.5" hidden="1">
      <c r="A266" s="1" t="s">
        <v>111</v>
      </c>
      <c r="B266" s="98" t="s">
        <v>374</v>
      </c>
      <c r="C266" s="10" t="s">
        <v>59</v>
      </c>
      <c r="D266" s="316">
        <v>0</v>
      </c>
    </row>
    <row r="267" spans="1:4" s="114" customFormat="1" ht="25.5">
      <c r="A267" s="8" t="s">
        <v>342</v>
      </c>
      <c r="B267" s="98" t="s">
        <v>374</v>
      </c>
      <c r="C267" s="10" t="s">
        <v>77</v>
      </c>
      <c r="D267" s="316">
        <f>D268</f>
        <v>-25610</v>
      </c>
    </row>
    <row r="268" spans="1:4" s="114" customFormat="1">
      <c r="A268" s="8" t="s">
        <v>35</v>
      </c>
      <c r="B268" s="98" t="s">
        <v>374</v>
      </c>
      <c r="C268" s="10" t="s">
        <v>78</v>
      </c>
      <c r="D268" s="316">
        <f>'приложение 5.3.'!G390</f>
        <v>-25610</v>
      </c>
    </row>
    <row r="269" spans="1:4" s="114" customFormat="1" hidden="1">
      <c r="A269" s="97" t="s">
        <v>145</v>
      </c>
      <c r="B269" s="98" t="s">
        <v>374</v>
      </c>
      <c r="C269" s="98" t="s">
        <v>146</v>
      </c>
      <c r="D269" s="316">
        <f>D270</f>
        <v>0</v>
      </c>
    </row>
    <row r="270" spans="1:4" s="114" customFormat="1" ht="25.5" hidden="1">
      <c r="A270" s="97" t="s">
        <v>147</v>
      </c>
      <c r="B270" s="98" t="s">
        <v>374</v>
      </c>
      <c r="C270" s="98" t="s">
        <v>148</v>
      </c>
      <c r="D270" s="316">
        <f>'приложение 5.3.'!G850</f>
        <v>0</v>
      </c>
    </row>
    <row r="271" spans="1:4" s="114" customFormat="1" ht="76.5" hidden="1">
      <c r="A271" s="108" t="s">
        <v>518</v>
      </c>
      <c r="B271" s="98" t="s">
        <v>375</v>
      </c>
      <c r="C271" s="98"/>
      <c r="D271" s="316">
        <f>D272</f>
        <v>0</v>
      </c>
    </row>
    <row r="272" spans="1:4" s="114" customFormat="1" ht="25.5" hidden="1">
      <c r="A272" s="97" t="s">
        <v>342</v>
      </c>
      <c r="B272" s="98" t="s">
        <v>375</v>
      </c>
      <c r="C272" s="98" t="s">
        <v>77</v>
      </c>
      <c r="D272" s="316">
        <f>D273</f>
        <v>0</v>
      </c>
    </row>
    <row r="273" spans="1:4" s="114" customFormat="1" hidden="1">
      <c r="A273" s="97" t="s">
        <v>35</v>
      </c>
      <c r="B273" s="98" t="s">
        <v>375</v>
      </c>
      <c r="C273" s="98" t="s">
        <v>78</v>
      </c>
      <c r="D273" s="316">
        <f>'приложение 5.3.'!G393</f>
        <v>0</v>
      </c>
    </row>
    <row r="274" spans="1:4" s="114" customFormat="1" ht="76.5" hidden="1">
      <c r="A274" s="146" t="s">
        <v>582</v>
      </c>
      <c r="B274" s="10" t="s">
        <v>583</v>
      </c>
      <c r="C274" s="10"/>
      <c r="D274" s="316">
        <f>D275</f>
        <v>0</v>
      </c>
    </row>
    <row r="275" spans="1:4" s="114" customFormat="1" ht="25.5" hidden="1">
      <c r="A275" s="8" t="s">
        <v>342</v>
      </c>
      <c r="B275" s="10" t="s">
        <v>583</v>
      </c>
      <c r="C275" s="10" t="s">
        <v>77</v>
      </c>
      <c r="D275" s="316">
        <f>D276</f>
        <v>0</v>
      </c>
    </row>
    <row r="276" spans="1:4" s="114" customFormat="1" hidden="1">
      <c r="A276" s="8" t="s">
        <v>35</v>
      </c>
      <c r="B276" s="10" t="s">
        <v>583</v>
      </c>
      <c r="C276" s="10" t="s">
        <v>78</v>
      </c>
      <c r="D276" s="316">
        <f>'приложение 5.3.'!G396</f>
        <v>0</v>
      </c>
    </row>
    <row r="277" spans="1:4" s="114" customFormat="1" ht="51">
      <c r="A277" s="105" t="s">
        <v>662</v>
      </c>
      <c r="B277" s="106" t="s">
        <v>663</v>
      </c>
      <c r="C277" s="106"/>
      <c r="D277" s="316">
        <f>D278</f>
        <v>45926.6</v>
      </c>
    </row>
    <row r="278" spans="1:4" s="114" customFormat="1" ht="25.5">
      <c r="A278" s="105" t="s">
        <v>342</v>
      </c>
      <c r="B278" s="106" t="s">
        <v>663</v>
      </c>
      <c r="C278" s="106" t="s">
        <v>77</v>
      </c>
      <c r="D278" s="316">
        <f>D279</f>
        <v>45926.6</v>
      </c>
    </row>
    <row r="279" spans="1:4" s="114" customFormat="1">
      <c r="A279" s="105" t="s">
        <v>35</v>
      </c>
      <c r="B279" s="106" t="s">
        <v>663</v>
      </c>
      <c r="C279" s="106" t="s">
        <v>78</v>
      </c>
      <c r="D279" s="316">
        <f>'приложение 5.3.'!G399</f>
        <v>45926.6</v>
      </c>
    </row>
    <row r="280" spans="1:4" s="114" customFormat="1" ht="63.75">
      <c r="A280" s="105" t="s">
        <v>664</v>
      </c>
      <c r="B280" s="106" t="s">
        <v>665</v>
      </c>
      <c r="C280" s="106"/>
      <c r="D280" s="316">
        <f>D281</f>
        <v>5817.3</v>
      </c>
    </row>
    <row r="281" spans="1:4" s="114" customFormat="1" ht="25.5">
      <c r="A281" s="105" t="s">
        <v>342</v>
      </c>
      <c r="B281" s="106" t="s">
        <v>665</v>
      </c>
      <c r="C281" s="106" t="s">
        <v>77</v>
      </c>
      <c r="D281" s="316">
        <f>D282</f>
        <v>5817.3</v>
      </c>
    </row>
    <row r="282" spans="1:4" s="114" customFormat="1">
      <c r="A282" s="105" t="s">
        <v>35</v>
      </c>
      <c r="B282" s="106" t="s">
        <v>665</v>
      </c>
      <c r="C282" s="106" t="s">
        <v>78</v>
      </c>
      <c r="D282" s="316">
        <f>'приложение 5.3.'!G402</f>
        <v>5817.3</v>
      </c>
    </row>
    <row r="283" spans="1:4" s="114" customFormat="1" ht="141.75" hidden="1" customHeight="1">
      <c r="A283" s="97" t="s">
        <v>478</v>
      </c>
      <c r="B283" s="98" t="s">
        <v>376</v>
      </c>
      <c r="C283" s="98"/>
      <c r="D283" s="316">
        <f>D284</f>
        <v>0</v>
      </c>
    </row>
    <row r="284" spans="1:4" s="114" customFormat="1" ht="25.5" hidden="1">
      <c r="A284" s="97" t="s">
        <v>342</v>
      </c>
      <c r="B284" s="98" t="s">
        <v>376</v>
      </c>
      <c r="C284" s="98" t="s">
        <v>77</v>
      </c>
      <c r="D284" s="316">
        <f>D285</f>
        <v>0</v>
      </c>
    </row>
    <row r="285" spans="1:4" s="114" customFormat="1" hidden="1">
      <c r="A285" s="97" t="s">
        <v>35</v>
      </c>
      <c r="B285" s="98" t="s">
        <v>376</v>
      </c>
      <c r="C285" s="98" t="s">
        <v>78</v>
      </c>
      <c r="D285" s="316">
        <f>'приложение 5.3.'!G405</f>
        <v>0</v>
      </c>
    </row>
    <row r="286" spans="1:4" s="114" customFormat="1" ht="144.75" hidden="1" customHeight="1">
      <c r="A286" s="97" t="s">
        <v>479</v>
      </c>
      <c r="B286" s="98" t="s">
        <v>377</v>
      </c>
      <c r="C286" s="98"/>
      <c r="D286" s="316">
        <f>D287</f>
        <v>0</v>
      </c>
    </row>
    <row r="287" spans="1:4" s="114" customFormat="1" ht="25.5" hidden="1">
      <c r="A287" s="97" t="s">
        <v>342</v>
      </c>
      <c r="B287" s="98" t="s">
        <v>377</v>
      </c>
      <c r="C287" s="98" t="s">
        <v>77</v>
      </c>
      <c r="D287" s="316">
        <f>D288</f>
        <v>0</v>
      </c>
    </row>
    <row r="288" spans="1:4" s="114" customFormat="1" hidden="1">
      <c r="A288" s="97" t="s">
        <v>35</v>
      </c>
      <c r="B288" s="98" t="s">
        <v>377</v>
      </c>
      <c r="C288" s="98" t="s">
        <v>78</v>
      </c>
      <c r="D288" s="316">
        <f>'приложение 5.3.'!G408</f>
        <v>0</v>
      </c>
    </row>
    <row r="289" spans="1:4" s="114" customFormat="1" ht="81" customHeight="1">
      <c r="A289" s="97" t="s">
        <v>497</v>
      </c>
      <c r="B289" s="98" t="s">
        <v>442</v>
      </c>
      <c r="C289" s="98"/>
      <c r="D289" s="316">
        <f>D290</f>
        <v>877.6</v>
      </c>
    </row>
    <row r="290" spans="1:4" s="114" customFormat="1">
      <c r="A290" s="97" t="s">
        <v>145</v>
      </c>
      <c r="B290" s="98" t="s">
        <v>442</v>
      </c>
      <c r="C290" s="98" t="s">
        <v>146</v>
      </c>
      <c r="D290" s="316">
        <f>D291</f>
        <v>877.6</v>
      </c>
    </row>
    <row r="291" spans="1:4" s="114" customFormat="1" ht="25.5">
      <c r="A291" s="97" t="s">
        <v>147</v>
      </c>
      <c r="B291" s="98" t="s">
        <v>442</v>
      </c>
      <c r="C291" s="98" t="s">
        <v>148</v>
      </c>
      <c r="D291" s="316">
        <f>'приложение 5.3.'!G853</f>
        <v>877.6</v>
      </c>
    </row>
    <row r="292" spans="1:4" s="114" customFormat="1" ht="143.25" hidden="1" customHeight="1">
      <c r="A292" s="97" t="s">
        <v>498</v>
      </c>
      <c r="B292" s="98" t="s">
        <v>443</v>
      </c>
      <c r="C292" s="98"/>
      <c r="D292" s="316">
        <f>D293</f>
        <v>0</v>
      </c>
    </row>
    <row r="293" spans="1:4" s="114" customFormat="1" hidden="1">
      <c r="A293" s="97" t="s">
        <v>145</v>
      </c>
      <c r="B293" s="98" t="s">
        <v>443</v>
      </c>
      <c r="C293" s="98" t="s">
        <v>146</v>
      </c>
      <c r="D293" s="316">
        <f>D294</f>
        <v>0</v>
      </c>
    </row>
    <row r="294" spans="1:4" s="114" customFormat="1" ht="25.5" hidden="1">
      <c r="A294" s="97" t="s">
        <v>147</v>
      </c>
      <c r="B294" s="98" t="s">
        <v>443</v>
      </c>
      <c r="C294" s="98" t="s">
        <v>148</v>
      </c>
      <c r="D294" s="316">
        <f>'приложение 5.3.'!G856</f>
        <v>0</v>
      </c>
    </row>
    <row r="295" spans="1:4" s="114" customFormat="1" ht="153" hidden="1">
      <c r="A295" s="97" t="s">
        <v>499</v>
      </c>
      <c r="B295" s="98" t="s">
        <v>444</v>
      </c>
      <c r="C295" s="98"/>
      <c r="D295" s="316">
        <f>D296</f>
        <v>0</v>
      </c>
    </row>
    <row r="296" spans="1:4" s="114" customFormat="1" hidden="1">
      <c r="A296" s="97" t="s">
        <v>145</v>
      </c>
      <c r="B296" s="98" t="s">
        <v>444</v>
      </c>
      <c r="C296" s="98" t="s">
        <v>146</v>
      </c>
      <c r="D296" s="316">
        <f>D297</f>
        <v>0</v>
      </c>
    </row>
    <row r="297" spans="1:4" s="114" customFormat="1" ht="25.5" hidden="1">
      <c r="A297" s="97" t="s">
        <v>147</v>
      </c>
      <c r="B297" s="98" t="s">
        <v>444</v>
      </c>
      <c r="C297" s="98" t="s">
        <v>148</v>
      </c>
      <c r="D297" s="316">
        <f>'приложение 5.3.'!G859</f>
        <v>0</v>
      </c>
    </row>
    <row r="298" spans="1:4" s="114" customFormat="1" ht="102">
      <c r="A298" s="285" t="s">
        <v>594</v>
      </c>
      <c r="B298" s="10" t="s">
        <v>595</v>
      </c>
      <c r="C298" s="10"/>
      <c r="D298" s="316">
        <f>D299</f>
        <v>46.2</v>
      </c>
    </row>
    <row r="299" spans="1:4" s="114" customFormat="1">
      <c r="A299" s="8" t="s">
        <v>145</v>
      </c>
      <c r="B299" s="10" t="s">
        <v>595</v>
      </c>
      <c r="C299" s="10" t="s">
        <v>146</v>
      </c>
      <c r="D299" s="316">
        <f>D300</f>
        <v>46.2</v>
      </c>
    </row>
    <row r="300" spans="1:4" s="114" customFormat="1" ht="25.5">
      <c r="A300" s="8" t="s">
        <v>147</v>
      </c>
      <c r="B300" s="10" t="s">
        <v>595</v>
      </c>
      <c r="C300" s="10" t="s">
        <v>148</v>
      </c>
      <c r="D300" s="316">
        <f>'приложение 5.3.'!G862</f>
        <v>46.2</v>
      </c>
    </row>
    <row r="301" spans="1:4" s="114" customFormat="1" ht="63.75">
      <c r="A301" s="83" t="s">
        <v>500</v>
      </c>
      <c r="B301" s="84" t="s">
        <v>526</v>
      </c>
      <c r="C301" s="84"/>
      <c r="D301" s="316">
        <f>D302+D304</f>
        <v>9467.2000000000007</v>
      </c>
    </row>
    <row r="302" spans="1:4" s="114" customFormat="1" hidden="1">
      <c r="A302" s="83" t="s">
        <v>145</v>
      </c>
      <c r="B302" s="84" t="s">
        <v>526</v>
      </c>
      <c r="C302" s="84" t="s">
        <v>146</v>
      </c>
      <c r="D302" s="316">
        <f>D303</f>
        <v>0</v>
      </c>
    </row>
    <row r="303" spans="1:4" s="114" customFormat="1" ht="25.5" hidden="1">
      <c r="A303" s="83" t="s">
        <v>147</v>
      </c>
      <c r="B303" s="84" t="s">
        <v>526</v>
      </c>
      <c r="C303" s="84" t="s">
        <v>148</v>
      </c>
      <c r="D303" s="316">
        <f>'приложение 5.3.'!G883</f>
        <v>0</v>
      </c>
    </row>
    <row r="304" spans="1:4" s="114" customFormat="1" ht="25.5">
      <c r="A304" s="8" t="s">
        <v>342</v>
      </c>
      <c r="B304" s="10" t="s">
        <v>526</v>
      </c>
      <c r="C304" s="10" t="s">
        <v>77</v>
      </c>
      <c r="D304" s="316">
        <f>D305</f>
        <v>9467.2000000000007</v>
      </c>
    </row>
    <row r="305" spans="1:4" s="114" customFormat="1">
      <c r="A305" s="8" t="s">
        <v>35</v>
      </c>
      <c r="B305" s="10" t="s">
        <v>526</v>
      </c>
      <c r="C305" s="10" t="s">
        <v>78</v>
      </c>
      <c r="D305" s="316">
        <f>'приложение 5.3.'!G885</f>
        <v>9467.2000000000007</v>
      </c>
    </row>
    <row r="306" spans="1:4" s="114" customFormat="1" ht="114.75">
      <c r="A306" s="90" t="s">
        <v>461</v>
      </c>
      <c r="B306" s="10" t="s">
        <v>532</v>
      </c>
      <c r="C306" s="10"/>
      <c r="D306" s="316">
        <f>D307</f>
        <v>17.899999999999999</v>
      </c>
    </row>
    <row r="307" spans="1:4" s="114" customFormat="1">
      <c r="A307" s="8" t="s">
        <v>145</v>
      </c>
      <c r="B307" s="10" t="s">
        <v>532</v>
      </c>
      <c r="C307" s="10" t="s">
        <v>146</v>
      </c>
      <c r="D307" s="316">
        <f>D308</f>
        <v>17.899999999999999</v>
      </c>
    </row>
    <row r="308" spans="1:4" s="114" customFormat="1" ht="25.5">
      <c r="A308" s="8" t="s">
        <v>147</v>
      </c>
      <c r="B308" s="10" t="s">
        <v>532</v>
      </c>
      <c r="C308" s="10" t="s">
        <v>148</v>
      </c>
      <c r="D308" s="316">
        <f>'приложение 5.3.'!G865</f>
        <v>17.899999999999999</v>
      </c>
    </row>
    <row r="309" spans="1:4" s="118" customFormat="1" ht="43.5">
      <c r="A309" s="91" t="s">
        <v>513</v>
      </c>
      <c r="B309" s="92" t="s">
        <v>381</v>
      </c>
      <c r="C309" s="92"/>
      <c r="D309" s="318">
        <f>D310+D317+D323+D326+D320</f>
        <v>-22224.5</v>
      </c>
    </row>
    <row r="310" spans="1:4" s="114" customFormat="1">
      <c r="A310" s="97" t="s">
        <v>215</v>
      </c>
      <c r="B310" s="98" t="s">
        <v>395</v>
      </c>
      <c r="C310" s="98"/>
      <c r="D310" s="316">
        <f>D311+D313+D315</f>
        <v>-238.3</v>
      </c>
    </row>
    <row r="311" spans="1:4" s="114" customFormat="1" ht="25.5">
      <c r="A311" s="97" t="s">
        <v>86</v>
      </c>
      <c r="B311" s="98" t="s">
        <v>395</v>
      </c>
      <c r="C311" s="10" t="s">
        <v>57</v>
      </c>
      <c r="D311" s="316">
        <f>D312</f>
        <v>-238.3</v>
      </c>
    </row>
    <row r="312" spans="1:4" s="114" customFormat="1" ht="25.5">
      <c r="A312" s="1" t="s">
        <v>111</v>
      </c>
      <c r="B312" s="98" t="s">
        <v>395</v>
      </c>
      <c r="C312" s="10" t="s">
        <v>59</v>
      </c>
      <c r="D312" s="316">
        <f>'приложение 5.3.'!G500</f>
        <v>-238.3</v>
      </c>
    </row>
    <row r="313" spans="1:4" s="114" customFormat="1" ht="25.5" hidden="1">
      <c r="A313" s="97" t="s">
        <v>342</v>
      </c>
      <c r="B313" s="98" t="s">
        <v>395</v>
      </c>
      <c r="C313" s="98" t="s">
        <v>77</v>
      </c>
      <c r="D313" s="316">
        <f>D314</f>
        <v>0</v>
      </c>
    </row>
    <row r="314" spans="1:4" s="114" customFormat="1" hidden="1">
      <c r="A314" s="97" t="s">
        <v>35</v>
      </c>
      <c r="B314" s="98" t="s">
        <v>395</v>
      </c>
      <c r="C314" s="98" t="s">
        <v>78</v>
      </c>
      <c r="D314" s="316">
        <f>'приложение 5.3.'!G435</f>
        <v>0</v>
      </c>
    </row>
    <row r="315" spans="1:4" s="114" customFormat="1" hidden="1">
      <c r="A315" s="97" t="s">
        <v>71</v>
      </c>
      <c r="B315" s="98" t="s">
        <v>395</v>
      </c>
      <c r="C315" s="98" t="s">
        <v>72</v>
      </c>
      <c r="D315" s="316">
        <f>D316</f>
        <v>0</v>
      </c>
    </row>
    <row r="316" spans="1:4" s="114" customFormat="1" ht="38.25" hidden="1">
      <c r="A316" s="97" t="s">
        <v>332</v>
      </c>
      <c r="B316" s="98" t="s">
        <v>395</v>
      </c>
      <c r="C316" s="98" t="s">
        <v>80</v>
      </c>
      <c r="D316" s="316">
        <f>'приложение 5.3.'!G502</f>
        <v>0</v>
      </c>
    </row>
    <row r="317" spans="1:4" s="114" customFormat="1" ht="76.5">
      <c r="A317" s="97" t="s">
        <v>482</v>
      </c>
      <c r="B317" s="98" t="s">
        <v>382</v>
      </c>
      <c r="C317" s="98"/>
      <c r="D317" s="316">
        <f>D318</f>
        <v>-20886.900000000001</v>
      </c>
    </row>
    <row r="318" spans="1:4" s="114" customFormat="1">
      <c r="A318" s="97" t="s">
        <v>71</v>
      </c>
      <c r="B318" s="98" t="s">
        <v>382</v>
      </c>
      <c r="C318" s="98" t="s">
        <v>72</v>
      </c>
      <c r="D318" s="316">
        <f>D319</f>
        <v>-20886.900000000001</v>
      </c>
    </row>
    <row r="319" spans="1:4" s="114" customFormat="1" ht="38.25">
      <c r="A319" s="97" t="s">
        <v>332</v>
      </c>
      <c r="B319" s="98" t="s">
        <v>382</v>
      </c>
      <c r="C319" s="98" t="s">
        <v>80</v>
      </c>
      <c r="D319" s="316">
        <f>'приложение 5.3.'!G438</f>
        <v>-20886.900000000001</v>
      </c>
    </row>
    <row r="320" spans="1:4" s="114" customFormat="1" ht="89.25">
      <c r="A320" s="228" t="s">
        <v>616</v>
      </c>
      <c r="B320" s="135" t="s">
        <v>617</v>
      </c>
      <c r="C320" s="135"/>
      <c r="D320" s="316">
        <f>D321</f>
        <v>-1099.3</v>
      </c>
    </row>
    <row r="321" spans="1:4" s="114" customFormat="1">
      <c r="A321" s="206" t="s">
        <v>71</v>
      </c>
      <c r="B321" s="135" t="s">
        <v>617</v>
      </c>
      <c r="C321" s="135" t="s">
        <v>72</v>
      </c>
      <c r="D321" s="316">
        <f>D322</f>
        <v>-1099.3</v>
      </c>
    </row>
    <row r="322" spans="1:4" s="114" customFormat="1" ht="38.25">
      <c r="A322" s="206" t="s">
        <v>332</v>
      </c>
      <c r="B322" s="135" t="s">
        <v>617</v>
      </c>
      <c r="C322" s="135" t="s">
        <v>80</v>
      </c>
      <c r="D322" s="316">
        <f>'приложение 5.3.'!G441</f>
        <v>-1099.3</v>
      </c>
    </row>
    <row r="323" spans="1:4" s="114" customFormat="1" ht="140.25" hidden="1">
      <c r="A323" s="97" t="s">
        <v>483</v>
      </c>
      <c r="B323" s="98" t="s">
        <v>383</v>
      </c>
      <c r="C323" s="98"/>
      <c r="D323" s="316">
        <f>D324</f>
        <v>0</v>
      </c>
    </row>
    <row r="324" spans="1:4" s="114" customFormat="1" hidden="1">
      <c r="A324" s="97" t="s">
        <v>71</v>
      </c>
      <c r="B324" s="98" t="s">
        <v>383</v>
      </c>
      <c r="C324" s="98" t="s">
        <v>72</v>
      </c>
      <c r="D324" s="316">
        <f>D325</f>
        <v>0</v>
      </c>
    </row>
    <row r="325" spans="1:4" s="114" customFormat="1" ht="38.25" hidden="1">
      <c r="A325" s="97" t="s">
        <v>332</v>
      </c>
      <c r="B325" s="98" t="s">
        <v>383</v>
      </c>
      <c r="C325" s="98" t="s">
        <v>80</v>
      </c>
      <c r="D325" s="316">
        <f>'приложение 5.3.'!G444+'приложение 5.3.'!G505</f>
        <v>0</v>
      </c>
    </row>
    <row r="326" spans="1:4" s="114" customFormat="1" ht="153" hidden="1">
      <c r="A326" s="97" t="s">
        <v>484</v>
      </c>
      <c r="B326" s="98" t="s">
        <v>384</v>
      </c>
      <c r="C326" s="98"/>
      <c r="D326" s="316">
        <f>D327</f>
        <v>0</v>
      </c>
    </row>
    <row r="327" spans="1:4" s="114" customFormat="1" hidden="1">
      <c r="A327" s="97" t="s">
        <v>71</v>
      </c>
      <c r="B327" s="98" t="s">
        <v>384</v>
      </c>
      <c r="C327" s="98" t="s">
        <v>72</v>
      </c>
      <c r="D327" s="316">
        <f>D328</f>
        <v>0</v>
      </c>
    </row>
    <row r="328" spans="1:4" s="114" customFormat="1" ht="38.25" hidden="1">
      <c r="A328" s="97" t="s">
        <v>332</v>
      </c>
      <c r="B328" s="98" t="s">
        <v>384</v>
      </c>
      <c r="C328" s="98" t="s">
        <v>80</v>
      </c>
      <c r="D328" s="316">
        <f>'приложение 5.3.'!G447+'приложение 5.3.'!G508</f>
        <v>0</v>
      </c>
    </row>
    <row r="329" spans="1:4" s="118" customFormat="1" ht="28.5" customHeight="1">
      <c r="A329" s="91" t="s">
        <v>127</v>
      </c>
      <c r="B329" s="92" t="s">
        <v>262</v>
      </c>
      <c r="C329" s="92"/>
      <c r="D329" s="318">
        <f>D330+D356+D361</f>
        <v>2700</v>
      </c>
    </row>
    <row r="330" spans="1:4" s="117" customFormat="1" ht="13.5">
      <c r="A330" s="95" t="s">
        <v>263</v>
      </c>
      <c r="B330" s="96" t="s">
        <v>264</v>
      </c>
      <c r="C330" s="96"/>
      <c r="D330" s="317">
        <f>D331+D336+D341+D344+D347+D350+D353</f>
        <v>250</v>
      </c>
    </row>
    <row r="331" spans="1:4" s="114" customFormat="1" ht="101.25" hidden="1" customHeight="1">
      <c r="A331" s="99" t="s">
        <v>463</v>
      </c>
      <c r="B331" s="98" t="s">
        <v>265</v>
      </c>
      <c r="C331" s="98"/>
      <c r="D331" s="316">
        <f>D332+D334</f>
        <v>0</v>
      </c>
    </row>
    <row r="332" spans="1:4" s="114" customFormat="1" ht="51" hidden="1">
      <c r="A332" s="97" t="s">
        <v>55</v>
      </c>
      <c r="B332" s="98" t="s">
        <v>265</v>
      </c>
      <c r="C332" s="98" t="s">
        <v>56</v>
      </c>
      <c r="D332" s="316">
        <f>D333</f>
        <v>0</v>
      </c>
    </row>
    <row r="333" spans="1:4" s="114" customFormat="1" hidden="1">
      <c r="A333" s="97" t="s">
        <v>104</v>
      </c>
      <c r="B333" s="98" t="s">
        <v>265</v>
      </c>
      <c r="C333" s="98" t="s">
        <v>105</v>
      </c>
      <c r="D333" s="316">
        <f>'приложение 5.3.'!G105</f>
        <v>0</v>
      </c>
    </row>
    <row r="334" spans="1:4" s="114" customFormat="1" ht="25.5" hidden="1">
      <c r="A334" s="97" t="s">
        <v>86</v>
      </c>
      <c r="B334" s="98" t="s">
        <v>265</v>
      </c>
      <c r="C334" s="98" t="s">
        <v>57</v>
      </c>
      <c r="D334" s="316">
        <f>D335</f>
        <v>0</v>
      </c>
    </row>
    <row r="335" spans="1:4" s="114" customFormat="1" ht="25.5" hidden="1">
      <c r="A335" s="97" t="s">
        <v>111</v>
      </c>
      <c r="B335" s="98" t="s">
        <v>265</v>
      </c>
      <c r="C335" s="98" t="s">
        <v>59</v>
      </c>
      <c r="D335" s="316">
        <f>'приложение 5.3.'!G107</f>
        <v>0</v>
      </c>
    </row>
    <row r="336" spans="1:4" s="114" customFormat="1" ht="51">
      <c r="A336" s="99" t="s">
        <v>464</v>
      </c>
      <c r="B336" s="98" t="s">
        <v>266</v>
      </c>
      <c r="C336" s="98"/>
      <c r="D336" s="316">
        <f>D337+D339</f>
        <v>0</v>
      </c>
    </row>
    <row r="337" spans="1:4" s="114" customFormat="1" ht="42.75" customHeight="1">
      <c r="A337" s="97" t="s">
        <v>55</v>
      </c>
      <c r="B337" s="98" t="s">
        <v>266</v>
      </c>
      <c r="C337" s="98" t="s">
        <v>56</v>
      </c>
      <c r="D337" s="316">
        <f>D338</f>
        <v>300</v>
      </c>
    </row>
    <row r="338" spans="1:4" s="114" customFormat="1">
      <c r="A338" s="97" t="s">
        <v>104</v>
      </c>
      <c r="B338" s="98" t="s">
        <v>266</v>
      </c>
      <c r="C338" s="98" t="s">
        <v>105</v>
      </c>
      <c r="D338" s="316">
        <f>'приложение 5.3.'!G110</f>
        <v>300</v>
      </c>
    </row>
    <row r="339" spans="1:4" s="114" customFormat="1" ht="25.5">
      <c r="A339" s="97" t="s">
        <v>86</v>
      </c>
      <c r="B339" s="98" t="s">
        <v>266</v>
      </c>
      <c r="C339" s="98" t="s">
        <v>57</v>
      </c>
      <c r="D339" s="316">
        <f>D340</f>
        <v>-300</v>
      </c>
    </row>
    <row r="340" spans="1:4" s="114" customFormat="1" ht="25.5">
      <c r="A340" s="97" t="s">
        <v>111</v>
      </c>
      <c r="B340" s="98" t="s">
        <v>266</v>
      </c>
      <c r="C340" s="98" t="s">
        <v>59</v>
      </c>
      <c r="D340" s="316">
        <f>'приложение 5.3.'!G112</f>
        <v>-300</v>
      </c>
    </row>
    <row r="341" spans="1:4" s="114" customFormat="1" ht="102" hidden="1">
      <c r="A341" s="99" t="s">
        <v>467</v>
      </c>
      <c r="B341" s="98" t="s">
        <v>279</v>
      </c>
      <c r="C341" s="98"/>
      <c r="D341" s="316">
        <f>D342</f>
        <v>0</v>
      </c>
    </row>
    <row r="342" spans="1:4" s="114" customFormat="1" ht="51" hidden="1">
      <c r="A342" s="97" t="s">
        <v>55</v>
      </c>
      <c r="B342" s="98" t="s">
        <v>279</v>
      </c>
      <c r="C342" s="98" t="s">
        <v>56</v>
      </c>
      <c r="D342" s="316">
        <f>D343</f>
        <v>0</v>
      </c>
    </row>
    <row r="343" spans="1:4" s="114" customFormat="1" hidden="1">
      <c r="A343" s="97" t="s">
        <v>104</v>
      </c>
      <c r="B343" s="98" t="s">
        <v>279</v>
      </c>
      <c r="C343" s="98" t="s">
        <v>105</v>
      </c>
      <c r="D343" s="316">
        <f>'приложение 5.3.'!G166</f>
        <v>0</v>
      </c>
    </row>
    <row r="344" spans="1:4" s="114" customFormat="1" ht="106.5" hidden="1" customHeight="1">
      <c r="A344" s="99" t="s">
        <v>468</v>
      </c>
      <c r="B344" s="98" t="s">
        <v>280</v>
      </c>
      <c r="C344" s="98"/>
      <c r="D344" s="316">
        <f>D345</f>
        <v>0</v>
      </c>
    </row>
    <row r="345" spans="1:4" s="114" customFormat="1" ht="39" hidden="1" customHeight="1">
      <c r="A345" s="97" t="s">
        <v>55</v>
      </c>
      <c r="B345" s="98" t="s">
        <v>280</v>
      </c>
      <c r="C345" s="98" t="s">
        <v>56</v>
      </c>
      <c r="D345" s="316">
        <f>D346</f>
        <v>0</v>
      </c>
    </row>
    <row r="346" spans="1:4" s="114" customFormat="1" hidden="1">
      <c r="A346" s="97" t="s">
        <v>104</v>
      </c>
      <c r="B346" s="98" t="s">
        <v>280</v>
      </c>
      <c r="C346" s="98" t="s">
        <v>105</v>
      </c>
      <c r="D346" s="316">
        <f>'приложение 5.3.'!G169</f>
        <v>0</v>
      </c>
    </row>
    <row r="347" spans="1:4" s="114" customFormat="1" ht="135.75" hidden="1" customHeight="1">
      <c r="A347" s="97" t="s">
        <v>469</v>
      </c>
      <c r="B347" s="98" t="s">
        <v>281</v>
      </c>
      <c r="C347" s="98"/>
      <c r="D347" s="316">
        <f>D348</f>
        <v>0</v>
      </c>
    </row>
    <row r="348" spans="1:4" s="114" customFormat="1" ht="25.5" hidden="1">
      <c r="A348" s="97" t="s">
        <v>86</v>
      </c>
      <c r="B348" s="98" t="s">
        <v>281</v>
      </c>
      <c r="C348" s="98" t="s">
        <v>57</v>
      </c>
      <c r="D348" s="316">
        <f>D349</f>
        <v>0</v>
      </c>
    </row>
    <row r="349" spans="1:4" s="114" customFormat="1" ht="25.5" hidden="1">
      <c r="A349" s="97" t="s">
        <v>111</v>
      </c>
      <c r="B349" s="98" t="s">
        <v>281</v>
      </c>
      <c r="C349" s="98" t="s">
        <v>59</v>
      </c>
      <c r="D349" s="316">
        <f>'приложение 5.3.'!G172</f>
        <v>0</v>
      </c>
    </row>
    <row r="350" spans="1:4" s="114" customFormat="1" ht="144" customHeight="1">
      <c r="A350" s="97" t="s">
        <v>470</v>
      </c>
      <c r="B350" s="98" t="s">
        <v>282</v>
      </c>
      <c r="C350" s="98"/>
      <c r="D350" s="316">
        <f>D351</f>
        <v>250</v>
      </c>
    </row>
    <row r="351" spans="1:4" s="114" customFormat="1" ht="25.5">
      <c r="A351" s="97" t="s">
        <v>86</v>
      </c>
      <c r="B351" s="98" t="s">
        <v>282</v>
      </c>
      <c r="C351" s="98" t="s">
        <v>57</v>
      </c>
      <c r="D351" s="316">
        <f>D352</f>
        <v>250</v>
      </c>
    </row>
    <row r="352" spans="1:4" s="114" customFormat="1" ht="25.5">
      <c r="A352" s="97" t="s">
        <v>111</v>
      </c>
      <c r="B352" s="98" t="s">
        <v>282</v>
      </c>
      <c r="C352" s="98" t="s">
        <v>59</v>
      </c>
      <c r="D352" s="316">
        <f>'приложение 5.3.'!G175+'приложение 5.3.'!G178</f>
        <v>250</v>
      </c>
    </row>
    <row r="353" spans="1:4" s="114" customFormat="1" hidden="1">
      <c r="A353" s="97" t="s">
        <v>215</v>
      </c>
      <c r="B353" s="98" t="s">
        <v>546</v>
      </c>
      <c r="C353" s="98"/>
      <c r="D353" s="316">
        <f>D354</f>
        <v>0</v>
      </c>
    </row>
    <row r="354" spans="1:4" s="114" customFormat="1" ht="25.5" hidden="1">
      <c r="A354" s="97" t="s">
        <v>222</v>
      </c>
      <c r="B354" s="98" t="s">
        <v>546</v>
      </c>
      <c r="C354" s="98" t="s">
        <v>49</v>
      </c>
      <c r="D354" s="316">
        <f>D355</f>
        <v>0</v>
      </c>
    </row>
    <row r="355" spans="1:4" s="114" customFormat="1" hidden="1">
      <c r="A355" s="97" t="s">
        <v>51</v>
      </c>
      <c r="B355" s="98" t="s">
        <v>546</v>
      </c>
      <c r="C355" s="98" t="s">
        <v>50</v>
      </c>
      <c r="D355" s="316">
        <f>'приложение 5.3.'!G180</f>
        <v>0</v>
      </c>
    </row>
    <row r="356" spans="1:4" s="117" customFormat="1" ht="31.5" hidden="1" customHeight="1">
      <c r="A356" s="95" t="s">
        <v>283</v>
      </c>
      <c r="B356" s="96" t="s">
        <v>284</v>
      </c>
      <c r="C356" s="96"/>
      <c r="D356" s="317">
        <f>D357</f>
        <v>0</v>
      </c>
    </row>
    <row r="357" spans="1:4" s="114" customFormat="1" hidden="1">
      <c r="A357" s="97" t="s">
        <v>215</v>
      </c>
      <c r="B357" s="98" t="s">
        <v>545</v>
      </c>
      <c r="C357" s="98"/>
      <c r="D357" s="316">
        <f>D358</f>
        <v>0</v>
      </c>
    </row>
    <row r="358" spans="1:4" s="114" customFormat="1" ht="25.5" hidden="1">
      <c r="A358" s="97" t="s">
        <v>222</v>
      </c>
      <c r="B358" s="98" t="s">
        <v>545</v>
      </c>
      <c r="C358" s="98" t="s">
        <v>49</v>
      </c>
      <c r="D358" s="316">
        <f>D359+D360</f>
        <v>0</v>
      </c>
    </row>
    <row r="359" spans="1:4" s="114" customFormat="1" hidden="1">
      <c r="A359" s="97" t="s">
        <v>51</v>
      </c>
      <c r="B359" s="98" t="s">
        <v>545</v>
      </c>
      <c r="C359" s="98" t="s">
        <v>50</v>
      </c>
      <c r="D359" s="316">
        <f>'приложение 5.3.'!G184</f>
        <v>0</v>
      </c>
    </row>
    <row r="360" spans="1:4" s="114" customFormat="1" hidden="1">
      <c r="A360" s="97" t="s">
        <v>66</v>
      </c>
      <c r="B360" s="98" t="s">
        <v>545</v>
      </c>
      <c r="C360" s="98" t="s">
        <v>64</v>
      </c>
      <c r="D360" s="316">
        <f>'приложение 5.3.'!G185</f>
        <v>0</v>
      </c>
    </row>
    <row r="361" spans="1:4" s="117" customFormat="1" ht="13.5">
      <c r="A361" s="95" t="s">
        <v>285</v>
      </c>
      <c r="B361" s="96" t="s">
        <v>286</v>
      </c>
      <c r="C361" s="96"/>
      <c r="D361" s="317">
        <f>D362</f>
        <v>2450</v>
      </c>
    </row>
    <row r="362" spans="1:4" s="114" customFormat="1">
      <c r="A362" s="97" t="s">
        <v>215</v>
      </c>
      <c r="B362" s="98" t="s">
        <v>544</v>
      </c>
      <c r="C362" s="98"/>
      <c r="D362" s="316">
        <f>D363+D365</f>
        <v>2450</v>
      </c>
    </row>
    <row r="363" spans="1:4" s="114" customFormat="1" ht="25.5">
      <c r="A363" s="105" t="s">
        <v>86</v>
      </c>
      <c r="B363" s="98" t="s">
        <v>544</v>
      </c>
      <c r="C363" s="106" t="s">
        <v>57</v>
      </c>
      <c r="D363" s="316">
        <f>D364</f>
        <v>2450</v>
      </c>
    </row>
    <row r="364" spans="1:4" s="114" customFormat="1" ht="25.5">
      <c r="A364" s="105" t="s">
        <v>111</v>
      </c>
      <c r="B364" s="98" t="s">
        <v>544</v>
      </c>
      <c r="C364" s="106" t="s">
        <v>59</v>
      </c>
      <c r="D364" s="316">
        <f>'приложение 5.3.'!G189</f>
        <v>2450</v>
      </c>
    </row>
    <row r="365" spans="1:4" s="114" customFormat="1" ht="25.5" hidden="1">
      <c r="A365" s="97" t="s">
        <v>222</v>
      </c>
      <c r="B365" s="98" t="s">
        <v>544</v>
      </c>
      <c r="C365" s="98" t="s">
        <v>49</v>
      </c>
      <c r="D365" s="316">
        <f>D366+D367</f>
        <v>0</v>
      </c>
    </row>
    <row r="366" spans="1:4" s="114" customFormat="1" hidden="1">
      <c r="A366" s="97" t="s">
        <v>51</v>
      </c>
      <c r="B366" s="98" t="s">
        <v>544</v>
      </c>
      <c r="C366" s="98" t="s">
        <v>50</v>
      </c>
      <c r="D366" s="316">
        <f>'приложение 5.3.'!G191</f>
        <v>0</v>
      </c>
    </row>
    <row r="367" spans="1:4" s="114" customFormat="1" hidden="1">
      <c r="A367" s="97" t="s">
        <v>66</v>
      </c>
      <c r="B367" s="98" t="s">
        <v>544</v>
      </c>
      <c r="C367" s="98" t="s">
        <v>64</v>
      </c>
      <c r="D367" s="316">
        <f>'приложение 5.3.'!G192</f>
        <v>0</v>
      </c>
    </row>
    <row r="368" spans="1:4" s="118" customFormat="1" ht="57.75">
      <c r="A368" s="91" t="s">
        <v>93</v>
      </c>
      <c r="B368" s="92" t="s">
        <v>275</v>
      </c>
      <c r="C368" s="92"/>
      <c r="D368" s="318">
        <f>D369+D380</f>
        <v>-748.4</v>
      </c>
    </row>
    <row r="369" spans="1:4" s="117" customFormat="1" ht="40.5">
      <c r="A369" s="95" t="s">
        <v>276</v>
      </c>
      <c r="B369" s="96" t="s">
        <v>277</v>
      </c>
      <c r="C369" s="96"/>
      <c r="D369" s="317">
        <f>D370+D377</f>
        <v>-748.4</v>
      </c>
    </row>
    <row r="370" spans="1:4" s="114" customFormat="1" ht="25.5">
      <c r="A370" s="97" t="s">
        <v>199</v>
      </c>
      <c r="B370" s="98" t="s">
        <v>278</v>
      </c>
      <c r="C370" s="98"/>
      <c r="D370" s="316">
        <f>D371+D373+D375</f>
        <v>0</v>
      </c>
    </row>
    <row r="371" spans="1:4" s="114" customFormat="1" ht="41.25" customHeight="1">
      <c r="A371" s="97" t="s">
        <v>55</v>
      </c>
      <c r="B371" s="98" t="s">
        <v>278</v>
      </c>
      <c r="C371" s="98" t="s">
        <v>56</v>
      </c>
      <c r="D371" s="316">
        <f>D372</f>
        <v>125.8</v>
      </c>
    </row>
    <row r="372" spans="1:4" s="114" customFormat="1">
      <c r="A372" s="97" t="s">
        <v>67</v>
      </c>
      <c r="B372" s="98" t="s">
        <v>278</v>
      </c>
      <c r="C372" s="98" t="s">
        <v>68</v>
      </c>
      <c r="D372" s="316">
        <f>'приложение 5.3.'!G153</f>
        <v>125.8</v>
      </c>
    </row>
    <row r="373" spans="1:4" s="114" customFormat="1" ht="25.5">
      <c r="A373" s="97" t="s">
        <v>86</v>
      </c>
      <c r="B373" s="98" t="s">
        <v>278</v>
      </c>
      <c r="C373" s="98" t="s">
        <v>57</v>
      </c>
      <c r="D373" s="316">
        <f>D374</f>
        <v>-125.8</v>
      </c>
    </row>
    <row r="374" spans="1:4" s="114" customFormat="1" ht="25.5">
      <c r="A374" s="97" t="s">
        <v>111</v>
      </c>
      <c r="B374" s="98" t="s">
        <v>278</v>
      </c>
      <c r="C374" s="98" t="s">
        <v>59</v>
      </c>
      <c r="D374" s="316">
        <f>'приложение 5.3.'!G155</f>
        <v>-125.8</v>
      </c>
    </row>
    <row r="375" spans="1:4" s="114" customFormat="1">
      <c r="A375" s="101" t="s">
        <v>71</v>
      </c>
      <c r="B375" s="98" t="s">
        <v>278</v>
      </c>
      <c r="C375" s="98" t="s">
        <v>72</v>
      </c>
      <c r="D375" s="316">
        <f>D376</f>
        <v>0</v>
      </c>
    </row>
    <row r="376" spans="1:4" s="114" customFormat="1" ht="13.5" customHeight="1">
      <c r="A376" s="101" t="s">
        <v>73</v>
      </c>
      <c r="B376" s="98" t="s">
        <v>278</v>
      </c>
      <c r="C376" s="98" t="s">
        <v>74</v>
      </c>
      <c r="D376" s="316">
        <f>'приложение 5.3.'!G157</f>
        <v>0</v>
      </c>
    </row>
    <row r="377" spans="1:4" s="114" customFormat="1">
      <c r="A377" s="97" t="s">
        <v>215</v>
      </c>
      <c r="B377" s="98" t="s">
        <v>552</v>
      </c>
      <c r="C377" s="98"/>
      <c r="D377" s="316">
        <f>D378</f>
        <v>-748.4</v>
      </c>
    </row>
    <row r="378" spans="1:4" s="114" customFormat="1" ht="25.5">
      <c r="A378" s="97" t="s">
        <v>86</v>
      </c>
      <c r="B378" s="98" t="s">
        <v>552</v>
      </c>
      <c r="C378" s="98" t="s">
        <v>57</v>
      </c>
      <c r="D378" s="316">
        <f>D379</f>
        <v>-748.4</v>
      </c>
    </row>
    <row r="379" spans="1:4" s="114" customFormat="1" ht="25.5">
      <c r="A379" s="97" t="s">
        <v>111</v>
      </c>
      <c r="B379" s="98" t="s">
        <v>552</v>
      </c>
      <c r="C379" s="98" t="s">
        <v>59</v>
      </c>
      <c r="D379" s="316">
        <f>'приложение 5.3.'!G160+'приложение 5.3.'!G197</f>
        <v>-748.4</v>
      </c>
    </row>
    <row r="380" spans="1:4" s="117" customFormat="1" ht="27" hidden="1">
      <c r="A380" s="95" t="s">
        <v>330</v>
      </c>
      <c r="B380" s="96" t="s">
        <v>331</v>
      </c>
      <c r="C380" s="96"/>
      <c r="D380" s="317">
        <f>D381</f>
        <v>0</v>
      </c>
    </row>
    <row r="381" spans="1:4" s="114" customFormat="1" hidden="1">
      <c r="A381" s="97" t="s">
        <v>215</v>
      </c>
      <c r="B381" s="98" t="s">
        <v>556</v>
      </c>
      <c r="C381" s="98"/>
      <c r="D381" s="316">
        <f>D382</f>
        <v>0</v>
      </c>
    </row>
    <row r="382" spans="1:4" s="114" customFormat="1" ht="25.5" hidden="1">
      <c r="A382" s="97" t="s">
        <v>86</v>
      </c>
      <c r="B382" s="98" t="s">
        <v>556</v>
      </c>
      <c r="C382" s="98" t="s">
        <v>57</v>
      </c>
      <c r="D382" s="316">
        <f>D383</f>
        <v>0</v>
      </c>
    </row>
    <row r="383" spans="1:4" s="114" customFormat="1" ht="25.5" hidden="1">
      <c r="A383" s="97" t="s">
        <v>111</v>
      </c>
      <c r="B383" s="98" t="s">
        <v>556</v>
      </c>
      <c r="C383" s="98" t="s">
        <v>59</v>
      </c>
      <c r="D383" s="316">
        <f>'приложение 5.3.'!G201</f>
        <v>0</v>
      </c>
    </row>
    <row r="384" spans="1:4" s="118" customFormat="1" ht="29.25">
      <c r="A384" s="91" t="s">
        <v>401</v>
      </c>
      <c r="B384" s="92" t="s">
        <v>402</v>
      </c>
      <c r="C384" s="92"/>
      <c r="D384" s="318">
        <f>D385</f>
        <v>126.7</v>
      </c>
    </row>
    <row r="385" spans="1:4" s="114" customFormat="1">
      <c r="A385" s="97" t="s">
        <v>215</v>
      </c>
      <c r="B385" s="98" t="s">
        <v>403</v>
      </c>
      <c r="C385" s="98"/>
      <c r="D385" s="316">
        <f>D386+D388</f>
        <v>126.7</v>
      </c>
    </row>
    <row r="386" spans="1:4" s="114" customFormat="1" ht="25.5">
      <c r="A386" s="97" t="s">
        <v>86</v>
      </c>
      <c r="B386" s="98" t="s">
        <v>403</v>
      </c>
      <c r="C386" s="98" t="s">
        <v>57</v>
      </c>
      <c r="D386" s="316">
        <f>D387</f>
        <v>126.7</v>
      </c>
    </row>
    <row r="387" spans="1:4" s="114" customFormat="1" ht="25.5">
      <c r="A387" s="97" t="s">
        <v>111</v>
      </c>
      <c r="B387" s="98" t="s">
        <v>403</v>
      </c>
      <c r="C387" s="98" t="s">
        <v>59</v>
      </c>
      <c r="D387" s="316">
        <f>'приложение 5.3.'!G539</f>
        <v>126.7</v>
      </c>
    </row>
    <row r="388" spans="1:4" s="114" customFormat="1" ht="25.5" hidden="1">
      <c r="A388" s="105" t="s">
        <v>88</v>
      </c>
      <c r="B388" s="135" t="s">
        <v>403</v>
      </c>
      <c r="C388" s="106" t="s">
        <v>49</v>
      </c>
      <c r="D388" s="316">
        <f>D389+D390</f>
        <v>0</v>
      </c>
    </row>
    <row r="389" spans="1:4" s="114" customFormat="1" hidden="1">
      <c r="A389" s="105" t="s">
        <v>51</v>
      </c>
      <c r="B389" s="135" t="s">
        <v>403</v>
      </c>
      <c r="C389" s="106" t="s">
        <v>50</v>
      </c>
      <c r="D389" s="316">
        <f>'приложение 5.3.'!H541</f>
        <v>0</v>
      </c>
    </row>
    <row r="390" spans="1:4" s="114" customFormat="1" hidden="1">
      <c r="A390" s="206" t="s">
        <v>66</v>
      </c>
      <c r="B390" s="135" t="s">
        <v>403</v>
      </c>
      <c r="C390" s="135" t="s">
        <v>64</v>
      </c>
      <c r="D390" s="316">
        <f>'приложение 5.3.'!H542</f>
        <v>0</v>
      </c>
    </row>
    <row r="391" spans="1:4" s="118" customFormat="1" ht="55.5" customHeight="1">
      <c r="A391" s="91" t="s">
        <v>354</v>
      </c>
      <c r="B391" s="92" t="s">
        <v>355</v>
      </c>
      <c r="C391" s="92"/>
      <c r="D391" s="318">
        <f>D392+D406+D410</f>
        <v>4028.5</v>
      </c>
    </row>
    <row r="392" spans="1:4" s="117" customFormat="1" ht="13.5" hidden="1">
      <c r="A392" s="95" t="s">
        <v>356</v>
      </c>
      <c r="B392" s="96" t="s">
        <v>357</v>
      </c>
      <c r="C392" s="96"/>
      <c r="D392" s="317">
        <f>D393+D396+D401</f>
        <v>0</v>
      </c>
    </row>
    <row r="393" spans="1:4" s="114" customFormat="1" hidden="1">
      <c r="A393" s="97" t="s">
        <v>215</v>
      </c>
      <c r="B393" s="98" t="s">
        <v>561</v>
      </c>
      <c r="C393" s="98"/>
      <c r="D393" s="316">
        <f>D394</f>
        <v>0</v>
      </c>
    </row>
    <row r="394" spans="1:4" s="114" customFormat="1" hidden="1">
      <c r="A394" s="97" t="s">
        <v>71</v>
      </c>
      <c r="B394" s="98" t="s">
        <v>561</v>
      </c>
      <c r="C394" s="98" t="s">
        <v>72</v>
      </c>
      <c r="D394" s="316">
        <f>D395</f>
        <v>0</v>
      </c>
    </row>
    <row r="395" spans="1:4" s="114" customFormat="1" ht="38.25" hidden="1">
      <c r="A395" s="97" t="s">
        <v>332</v>
      </c>
      <c r="B395" s="98" t="s">
        <v>561</v>
      </c>
      <c r="C395" s="98" t="s">
        <v>80</v>
      </c>
      <c r="D395" s="316">
        <f>'приложение 5.3.'!G300</f>
        <v>0</v>
      </c>
    </row>
    <row r="396" spans="1:4" s="114" customFormat="1" ht="63.75" hidden="1">
      <c r="A396" s="7" t="s">
        <v>627</v>
      </c>
      <c r="B396" s="10" t="s">
        <v>628</v>
      </c>
      <c r="C396" s="10"/>
      <c r="D396" s="316">
        <f>D397+D399</f>
        <v>0</v>
      </c>
    </row>
    <row r="397" spans="1:4" s="114" customFormat="1" ht="25.5" hidden="1">
      <c r="A397" s="105" t="s">
        <v>86</v>
      </c>
      <c r="B397" s="10" t="s">
        <v>628</v>
      </c>
      <c r="C397" s="135" t="s">
        <v>57</v>
      </c>
      <c r="D397" s="316">
        <f>D398</f>
        <v>0</v>
      </c>
    </row>
    <row r="398" spans="1:4" s="114" customFormat="1" ht="25.5" hidden="1">
      <c r="A398" s="105" t="s">
        <v>111</v>
      </c>
      <c r="B398" s="10" t="s">
        <v>628</v>
      </c>
      <c r="C398" s="135" t="s">
        <v>59</v>
      </c>
      <c r="D398" s="316">
        <f>'приложение 5.3.'!G303</f>
        <v>0</v>
      </c>
    </row>
    <row r="399" spans="1:4" s="114" customFormat="1" hidden="1">
      <c r="A399" s="1" t="s">
        <v>71</v>
      </c>
      <c r="B399" s="10" t="s">
        <v>628</v>
      </c>
      <c r="C399" s="2" t="s">
        <v>72</v>
      </c>
      <c r="D399" s="316">
        <f>D400</f>
        <v>0</v>
      </c>
    </row>
    <row r="400" spans="1:4" s="114" customFormat="1" ht="38.25" hidden="1">
      <c r="A400" s="1" t="s">
        <v>332</v>
      </c>
      <c r="B400" s="10" t="s">
        <v>628</v>
      </c>
      <c r="C400" s="2" t="s">
        <v>80</v>
      </c>
      <c r="D400" s="316">
        <f>'приложение 5.3.'!G305</f>
        <v>0</v>
      </c>
    </row>
    <row r="401" spans="1:4" s="114" customFormat="1" ht="76.5" hidden="1">
      <c r="A401" s="90" t="s">
        <v>629</v>
      </c>
      <c r="B401" s="10" t="s">
        <v>630</v>
      </c>
      <c r="C401" s="10"/>
      <c r="D401" s="316">
        <f>D402+D404</f>
        <v>0</v>
      </c>
    </row>
    <row r="402" spans="1:4" s="114" customFormat="1" ht="25.5" hidden="1">
      <c r="A402" s="8" t="s">
        <v>86</v>
      </c>
      <c r="B402" s="10" t="s">
        <v>630</v>
      </c>
      <c r="C402" s="10" t="s">
        <v>57</v>
      </c>
      <c r="D402" s="316">
        <f>D403</f>
        <v>0</v>
      </c>
    </row>
    <row r="403" spans="1:4" s="114" customFormat="1" ht="25.5" hidden="1">
      <c r="A403" s="8" t="s">
        <v>111</v>
      </c>
      <c r="B403" s="10" t="s">
        <v>630</v>
      </c>
      <c r="C403" s="10" t="s">
        <v>59</v>
      </c>
      <c r="D403" s="316">
        <f>'приложение 5.3.'!G308</f>
        <v>0</v>
      </c>
    </row>
    <row r="404" spans="1:4" s="114" customFormat="1" hidden="1">
      <c r="A404" s="8" t="s">
        <v>71</v>
      </c>
      <c r="B404" s="10" t="s">
        <v>630</v>
      </c>
      <c r="C404" s="10" t="s">
        <v>72</v>
      </c>
      <c r="D404" s="316">
        <f>D405</f>
        <v>0</v>
      </c>
    </row>
    <row r="405" spans="1:4" s="114" customFormat="1" ht="38.25" hidden="1">
      <c r="A405" s="8" t="s">
        <v>332</v>
      </c>
      <c r="B405" s="10" t="s">
        <v>630</v>
      </c>
      <c r="C405" s="10" t="s">
        <v>80</v>
      </c>
      <c r="D405" s="316">
        <f>'приложение 5.3.'!G310</f>
        <v>0</v>
      </c>
    </row>
    <row r="406" spans="1:4" s="117" customFormat="1" ht="13.5" hidden="1">
      <c r="A406" s="95" t="s">
        <v>358</v>
      </c>
      <c r="B406" s="96" t="s">
        <v>359</v>
      </c>
      <c r="C406" s="96"/>
      <c r="D406" s="317">
        <f>D407</f>
        <v>0</v>
      </c>
    </row>
    <row r="407" spans="1:4" s="114" customFormat="1" hidden="1">
      <c r="A407" s="97" t="s">
        <v>215</v>
      </c>
      <c r="B407" s="98" t="s">
        <v>562</v>
      </c>
      <c r="C407" s="98"/>
      <c r="D407" s="316">
        <f>D408</f>
        <v>0</v>
      </c>
    </row>
    <row r="408" spans="1:4" s="114" customFormat="1" ht="25.5" hidden="1">
      <c r="A408" s="97" t="s">
        <v>86</v>
      </c>
      <c r="B408" s="98" t="s">
        <v>562</v>
      </c>
      <c r="C408" s="98" t="s">
        <v>57</v>
      </c>
      <c r="D408" s="316">
        <f>D409</f>
        <v>0</v>
      </c>
    </row>
    <row r="409" spans="1:4" s="114" customFormat="1" ht="25.5" hidden="1">
      <c r="A409" s="97" t="s">
        <v>111</v>
      </c>
      <c r="B409" s="98" t="s">
        <v>562</v>
      </c>
      <c r="C409" s="98" t="s">
        <v>59</v>
      </c>
      <c r="D409" s="316">
        <f>'приложение 5.3.'!G314</f>
        <v>0</v>
      </c>
    </row>
    <row r="410" spans="1:4" s="117" customFormat="1" ht="27">
      <c r="A410" s="95" t="s">
        <v>360</v>
      </c>
      <c r="B410" s="96" t="s">
        <v>361</v>
      </c>
      <c r="C410" s="96"/>
      <c r="D410" s="317">
        <f>D411+D414+D419</f>
        <v>4028.5</v>
      </c>
    </row>
    <row r="411" spans="1:4" s="114" customFormat="1">
      <c r="A411" s="97" t="s">
        <v>215</v>
      </c>
      <c r="B411" s="98" t="s">
        <v>563</v>
      </c>
      <c r="C411" s="98"/>
      <c r="D411" s="316">
        <f>D412</f>
        <v>0</v>
      </c>
    </row>
    <row r="412" spans="1:4" s="114" customFormat="1">
      <c r="A412" s="97" t="s">
        <v>71</v>
      </c>
      <c r="B412" s="98" t="s">
        <v>563</v>
      </c>
      <c r="C412" s="98" t="s">
        <v>72</v>
      </c>
      <c r="D412" s="316">
        <f>D413</f>
        <v>0</v>
      </c>
    </row>
    <row r="413" spans="1:4" s="114" customFormat="1" ht="38.25">
      <c r="A413" s="97" t="s">
        <v>332</v>
      </c>
      <c r="B413" s="98" t="s">
        <v>563</v>
      </c>
      <c r="C413" s="98" t="s">
        <v>80</v>
      </c>
      <c r="D413" s="316">
        <f>'приложение 5.3.'!G318</f>
        <v>0</v>
      </c>
    </row>
    <row r="414" spans="1:4" s="114" customFormat="1" ht="63.75">
      <c r="A414" s="83" t="s">
        <v>511</v>
      </c>
      <c r="B414" s="10" t="s">
        <v>521</v>
      </c>
      <c r="C414" s="84"/>
      <c r="D414" s="316">
        <f>D415+D417</f>
        <v>3786</v>
      </c>
    </row>
    <row r="415" spans="1:4" s="114" customFormat="1" ht="51" hidden="1">
      <c r="A415" s="105" t="s">
        <v>55</v>
      </c>
      <c r="B415" s="135" t="s">
        <v>521</v>
      </c>
      <c r="C415" s="106" t="s">
        <v>56</v>
      </c>
      <c r="D415" s="316">
        <f>D416</f>
        <v>0</v>
      </c>
    </row>
    <row r="416" spans="1:4" s="114" customFormat="1" hidden="1">
      <c r="A416" s="105" t="s">
        <v>104</v>
      </c>
      <c r="B416" s="135" t="s">
        <v>521</v>
      </c>
      <c r="C416" s="106" t="s">
        <v>105</v>
      </c>
      <c r="D416" s="316">
        <f>'приложение 5.3.'!G224</f>
        <v>0</v>
      </c>
    </row>
    <row r="417" spans="1:4" s="114" customFormat="1">
      <c r="A417" s="83" t="s">
        <v>71</v>
      </c>
      <c r="B417" s="10" t="s">
        <v>521</v>
      </c>
      <c r="C417" s="84" t="s">
        <v>72</v>
      </c>
      <c r="D417" s="316">
        <f>D418</f>
        <v>3786</v>
      </c>
    </row>
    <row r="418" spans="1:4" s="114" customFormat="1" ht="38.25">
      <c r="A418" s="83" t="s">
        <v>332</v>
      </c>
      <c r="B418" s="10" t="s">
        <v>521</v>
      </c>
      <c r="C418" s="84" t="s">
        <v>80</v>
      </c>
      <c r="D418" s="316">
        <f>'приложение 5.3.'!G226</f>
        <v>3786</v>
      </c>
    </row>
    <row r="419" spans="1:4" s="114" customFormat="1" ht="25.5">
      <c r="A419" s="8" t="s">
        <v>676</v>
      </c>
      <c r="B419" s="10" t="s">
        <v>677</v>
      </c>
      <c r="C419" s="10"/>
      <c r="D419" s="316">
        <f>D420</f>
        <v>242.5</v>
      </c>
    </row>
    <row r="420" spans="1:4" s="114" customFormat="1" ht="25.5">
      <c r="A420" s="105" t="s">
        <v>86</v>
      </c>
      <c r="B420" s="10" t="s">
        <v>677</v>
      </c>
      <c r="C420" s="10" t="s">
        <v>57</v>
      </c>
      <c r="D420" s="316">
        <f>D421</f>
        <v>242.5</v>
      </c>
    </row>
    <row r="421" spans="1:4" s="114" customFormat="1" ht="25.5">
      <c r="A421" s="105" t="s">
        <v>111</v>
      </c>
      <c r="B421" s="10" t="s">
        <v>677</v>
      </c>
      <c r="C421" s="10" t="s">
        <v>59</v>
      </c>
      <c r="D421" s="316">
        <f>'приложение 5.3.'!G117</f>
        <v>242.5</v>
      </c>
    </row>
    <row r="422" spans="1:4" s="118" customFormat="1" ht="29.25" hidden="1">
      <c r="A422" s="91" t="s">
        <v>242</v>
      </c>
      <c r="B422" s="92" t="s">
        <v>243</v>
      </c>
      <c r="C422" s="92"/>
      <c r="D422" s="318">
        <f>D423+D429</f>
        <v>0</v>
      </c>
    </row>
    <row r="423" spans="1:4" s="114" customFormat="1" hidden="1">
      <c r="A423" s="97" t="s">
        <v>215</v>
      </c>
      <c r="B423" s="104" t="s">
        <v>247</v>
      </c>
      <c r="C423" s="98"/>
      <c r="D423" s="316">
        <f>D424+D426</f>
        <v>0</v>
      </c>
    </row>
    <row r="424" spans="1:4" s="114" customFormat="1" ht="36.75" hidden="1" customHeight="1">
      <c r="A424" s="97" t="s">
        <v>86</v>
      </c>
      <c r="B424" s="104" t="s">
        <v>247</v>
      </c>
      <c r="C424" s="98" t="s">
        <v>57</v>
      </c>
      <c r="D424" s="316">
        <f>D425</f>
        <v>0</v>
      </c>
    </row>
    <row r="425" spans="1:4" s="114" customFormat="1" ht="25.5" hidden="1">
      <c r="A425" s="97" t="s">
        <v>111</v>
      </c>
      <c r="B425" s="104" t="s">
        <v>247</v>
      </c>
      <c r="C425" s="98" t="s">
        <v>59</v>
      </c>
      <c r="D425" s="316">
        <f>'приложение 5.3.'!G291</f>
        <v>0</v>
      </c>
    </row>
    <row r="426" spans="1:4" s="114" customFormat="1" ht="25.5" hidden="1">
      <c r="A426" s="97" t="s">
        <v>245</v>
      </c>
      <c r="B426" s="104" t="s">
        <v>247</v>
      </c>
      <c r="C426" s="98" t="s">
        <v>49</v>
      </c>
      <c r="D426" s="316">
        <f>D427+D428</f>
        <v>0</v>
      </c>
    </row>
    <row r="427" spans="1:4" s="114" customFormat="1" hidden="1">
      <c r="A427" s="97" t="s">
        <v>51</v>
      </c>
      <c r="B427" s="104" t="s">
        <v>247</v>
      </c>
      <c r="C427" s="98" t="s">
        <v>50</v>
      </c>
      <c r="D427" s="316">
        <f>'приложение 5.3.'!G293</f>
        <v>0</v>
      </c>
    </row>
    <row r="428" spans="1:4" s="114" customFormat="1" hidden="1">
      <c r="A428" s="97" t="s">
        <v>66</v>
      </c>
      <c r="B428" s="104" t="s">
        <v>247</v>
      </c>
      <c r="C428" s="98" t="s">
        <v>64</v>
      </c>
      <c r="D428" s="316">
        <f>'приложение 5.3.'!G294</f>
        <v>0</v>
      </c>
    </row>
    <row r="429" spans="1:4" s="114" customFormat="1" ht="25.5" hidden="1">
      <c r="A429" s="97" t="s">
        <v>199</v>
      </c>
      <c r="B429" s="104" t="s">
        <v>244</v>
      </c>
      <c r="C429" s="98"/>
      <c r="D429" s="316">
        <f>D430</f>
        <v>0</v>
      </c>
    </row>
    <row r="430" spans="1:4" s="114" customFormat="1" ht="25.5" hidden="1">
      <c r="A430" s="97" t="s">
        <v>88</v>
      </c>
      <c r="B430" s="104" t="s">
        <v>244</v>
      </c>
      <c r="C430" s="98" t="s">
        <v>49</v>
      </c>
      <c r="D430" s="316">
        <f>D431</f>
        <v>0</v>
      </c>
    </row>
    <row r="431" spans="1:4" s="114" customFormat="1" hidden="1">
      <c r="A431" s="97" t="s">
        <v>51</v>
      </c>
      <c r="B431" s="104" t="s">
        <v>244</v>
      </c>
      <c r="C431" s="98" t="s">
        <v>50</v>
      </c>
      <c r="D431" s="316">
        <f>'приложение 5.3.'!G946</f>
        <v>0</v>
      </c>
    </row>
    <row r="432" spans="1:4" s="118" customFormat="1" ht="29.25">
      <c r="A432" s="91" t="s">
        <v>333</v>
      </c>
      <c r="B432" s="92" t="s">
        <v>334</v>
      </c>
      <c r="C432" s="92"/>
      <c r="D432" s="318">
        <f>D433+D469</f>
        <v>-625.09999999999945</v>
      </c>
    </row>
    <row r="433" spans="1:4" s="117" customFormat="1" ht="13.5">
      <c r="A433" s="95" t="s">
        <v>337</v>
      </c>
      <c r="B433" s="96" t="s">
        <v>338</v>
      </c>
      <c r="C433" s="96"/>
      <c r="D433" s="317">
        <f>D434+D450</f>
        <v>-625.09999999999945</v>
      </c>
    </row>
    <row r="434" spans="1:4" s="114" customFormat="1">
      <c r="A434" s="97" t="s">
        <v>339</v>
      </c>
      <c r="B434" s="98" t="s">
        <v>340</v>
      </c>
      <c r="C434" s="98"/>
      <c r="D434" s="316">
        <f>D435+D438+D441+D444+D447</f>
        <v>-4777.7</v>
      </c>
    </row>
    <row r="435" spans="1:4" s="114" customFormat="1" hidden="1">
      <c r="A435" s="1" t="s">
        <v>537</v>
      </c>
      <c r="B435" s="10" t="s">
        <v>593</v>
      </c>
      <c r="C435" s="98"/>
      <c r="D435" s="316">
        <f>D436</f>
        <v>0</v>
      </c>
    </row>
    <row r="436" spans="1:4" s="114" customFormat="1" ht="25.5" hidden="1">
      <c r="A436" s="8" t="s">
        <v>342</v>
      </c>
      <c r="B436" s="10" t="s">
        <v>593</v>
      </c>
      <c r="C436" s="10" t="s">
        <v>77</v>
      </c>
      <c r="D436" s="316">
        <f>D437</f>
        <v>0</v>
      </c>
    </row>
    <row r="437" spans="1:4" s="114" customFormat="1" hidden="1">
      <c r="A437" s="8" t="s">
        <v>35</v>
      </c>
      <c r="B437" s="10" t="s">
        <v>593</v>
      </c>
      <c r="C437" s="10" t="s">
        <v>78</v>
      </c>
      <c r="D437" s="316">
        <f>'приложение 5.3.'!G248</f>
        <v>0</v>
      </c>
    </row>
    <row r="438" spans="1:4" s="114" customFormat="1" ht="58.5" customHeight="1">
      <c r="A438" s="97" t="s">
        <v>473</v>
      </c>
      <c r="B438" s="98" t="s">
        <v>341</v>
      </c>
      <c r="C438" s="98"/>
      <c r="D438" s="316">
        <f>D439</f>
        <v>-4538.8</v>
      </c>
    </row>
    <row r="439" spans="1:4" s="114" customFormat="1" ht="25.5">
      <c r="A439" s="97" t="s">
        <v>342</v>
      </c>
      <c r="B439" s="98" t="s">
        <v>341</v>
      </c>
      <c r="C439" s="98" t="s">
        <v>77</v>
      </c>
      <c r="D439" s="316">
        <f>D440</f>
        <v>-4538.8</v>
      </c>
    </row>
    <row r="440" spans="1:4" s="114" customFormat="1">
      <c r="A440" s="97" t="s">
        <v>35</v>
      </c>
      <c r="B440" s="98" t="s">
        <v>341</v>
      </c>
      <c r="C440" s="98" t="s">
        <v>78</v>
      </c>
      <c r="D440" s="316">
        <f>'приложение 5.3.'!G251</f>
        <v>-4538.8</v>
      </c>
    </row>
    <row r="441" spans="1:4" s="114" customFormat="1" ht="76.5">
      <c r="A441" s="228" t="s">
        <v>613</v>
      </c>
      <c r="B441" s="135" t="s">
        <v>614</v>
      </c>
      <c r="C441" s="135"/>
      <c r="D441" s="316">
        <f>D442</f>
        <v>-238.9</v>
      </c>
    </row>
    <row r="442" spans="1:4" s="114" customFormat="1" ht="25.5">
      <c r="A442" s="206" t="s">
        <v>342</v>
      </c>
      <c r="B442" s="135" t="s">
        <v>614</v>
      </c>
      <c r="C442" s="135" t="s">
        <v>77</v>
      </c>
      <c r="D442" s="316">
        <f>D443</f>
        <v>-238.9</v>
      </c>
    </row>
    <row r="443" spans="1:4" s="114" customFormat="1">
      <c r="A443" s="206" t="s">
        <v>35</v>
      </c>
      <c r="B443" s="135" t="s">
        <v>614</v>
      </c>
      <c r="C443" s="135" t="s">
        <v>78</v>
      </c>
      <c r="D443" s="316">
        <f>'приложение 5.3.'!G255</f>
        <v>-238.9</v>
      </c>
    </row>
    <row r="444" spans="1:4" s="114" customFormat="1" ht="120.75" hidden="1" customHeight="1">
      <c r="A444" s="97" t="s">
        <v>474</v>
      </c>
      <c r="B444" s="98" t="s">
        <v>343</v>
      </c>
      <c r="C444" s="98"/>
      <c r="D444" s="316">
        <f>D445</f>
        <v>0</v>
      </c>
    </row>
    <row r="445" spans="1:4" s="114" customFormat="1" ht="25.5" hidden="1">
      <c r="A445" s="97" t="s">
        <v>342</v>
      </c>
      <c r="B445" s="98" t="s">
        <v>343</v>
      </c>
      <c r="C445" s="98" t="s">
        <v>77</v>
      </c>
      <c r="D445" s="316">
        <f>D446</f>
        <v>0</v>
      </c>
    </row>
    <row r="446" spans="1:4" s="114" customFormat="1" hidden="1">
      <c r="A446" s="97" t="s">
        <v>35</v>
      </c>
      <c r="B446" s="98" t="s">
        <v>343</v>
      </c>
      <c r="C446" s="98" t="s">
        <v>78</v>
      </c>
      <c r="D446" s="316">
        <f>'приложение 5.3.'!G258</f>
        <v>0</v>
      </c>
    </row>
    <row r="447" spans="1:4" s="114" customFormat="1" ht="120.75" hidden="1" customHeight="1">
      <c r="A447" s="97" t="s">
        <v>475</v>
      </c>
      <c r="B447" s="98" t="s">
        <v>344</v>
      </c>
      <c r="C447" s="98"/>
      <c r="D447" s="316">
        <f>D448</f>
        <v>0</v>
      </c>
    </row>
    <row r="448" spans="1:4" s="114" customFormat="1" ht="25.5" hidden="1">
      <c r="A448" s="97" t="s">
        <v>342</v>
      </c>
      <c r="B448" s="98" t="s">
        <v>344</v>
      </c>
      <c r="C448" s="98" t="s">
        <v>77</v>
      </c>
      <c r="D448" s="316">
        <f>D449</f>
        <v>0</v>
      </c>
    </row>
    <row r="449" spans="1:4" s="114" customFormat="1" hidden="1">
      <c r="A449" s="97" t="s">
        <v>35</v>
      </c>
      <c r="B449" s="98" t="s">
        <v>344</v>
      </c>
      <c r="C449" s="98" t="s">
        <v>78</v>
      </c>
      <c r="D449" s="316">
        <f>'приложение 5.3.'!G261</f>
        <v>0</v>
      </c>
    </row>
    <row r="450" spans="1:4" s="114" customFormat="1" ht="25.5">
      <c r="A450" s="97" t="s">
        <v>345</v>
      </c>
      <c r="B450" s="98" t="s">
        <v>346</v>
      </c>
      <c r="C450" s="98"/>
      <c r="D450" s="316">
        <f>D451+D456+D460+D463+D466</f>
        <v>4152.6000000000004</v>
      </c>
    </row>
    <row r="451" spans="1:4" s="114" customFormat="1">
      <c r="A451" s="97" t="s">
        <v>215</v>
      </c>
      <c r="B451" s="84" t="s">
        <v>559</v>
      </c>
      <c r="C451" s="84"/>
      <c r="D451" s="316">
        <f>D452+D454</f>
        <v>-625.1</v>
      </c>
    </row>
    <row r="452" spans="1:4" s="114" customFormat="1" ht="25.5">
      <c r="A452" s="97" t="s">
        <v>86</v>
      </c>
      <c r="B452" s="84" t="s">
        <v>559</v>
      </c>
      <c r="C452" s="84" t="s">
        <v>57</v>
      </c>
      <c r="D452" s="316">
        <f>D453</f>
        <v>-625.1</v>
      </c>
    </row>
    <row r="453" spans="1:4" s="114" customFormat="1" ht="25.5">
      <c r="A453" s="80" t="s">
        <v>111</v>
      </c>
      <c r="B453" s="84" t="s">
        <v>559</v>
      </c>
      <c r="C453" s="84" t="s">
        <v>59</v>
      </c>
      <c r="D453" s="316">
        <f>'приложение 5.3.'!G265</f>
        <v>-625.1</v>
      </c>
    </row>
    <row r="454" spans="1:4" s="114" customFormat="1" ht="25.5" hidden="1">
      <c r="A454" s="8" t="s">
        <v>342</v>
      </c>
      <c r="B454" s="10" t="s">
        <v>559</v>
      </c>
      <c r="C454" s="10" t="s">
        <v>77</v>
      </c>
      <c r="D454" s="316">
        <f>D455</f>
        <v>0</v>
      </c>
    </row>
    <row r="455" spans="1:4" s="114" customFormat="1" hidden="1">
      <c r="A455" s="8" t="s">
        <v>35</v>
      </c>
      <c r="B455" s="10" t="s">
        <v>559</v>
      </c>
      <c r="C455" s="10" t="s">
        <v>78</v>
      </c>
      <c r="D455" s="316">
        <f>'приложение 5.3.'!G267</f>
        <v>0</v>
      </c>
    </row>
    <row r="456" spans="1:4" s="114" customFormat="1" ht="66" customHeight="1">
      <c r="A456" s="97" t="s">
        <v>473</v>
      </c>
      <c r="B456" s="98" t="s">
        <v>347</v>
      </c>
      <c r="C456" s="98"/>
      <c r="D456" s="316">
        <f>D457</f>
        <v>4538.8</v>
      </c>
    </row>
    <row r="457" spans="1:4" s="114" customFormat="1" ht="25.5">
      <c r="A457" s="97" t="s">
        <v>86</v>
      </c>
      <c r="B457" s="98" t="s">
        <v>347</v>
      </c>
      <c r="C457" s="98" t="s">
        <v>57</v>
      </c>
      <c r="D457" s="316">
        <f>D458</f>
        <v>4538.8</v>
      </c>
    </row>
    <row r="458" spans="1:4" s="114" customFormat="1" ht="25.5">
      <c r="A458" s="97" t="s">
        <v>111</v>
      </c>
      <c r="B458" s="98" t="s">
        <v>347</v>
      </c>
      <c r="C458" s="98" t="s">
        <v>59</v>
      </c>
      <c r="D458" s="316">
        <f>'приложение 5.3.'!G270</f>
        <v>4538.8</v>
      </c>
    </row>
    <row r="459" spans="1:4" s="114" customFormat="1">
      <c r="A459" s="97" t="s">
        <v>451</v>
      </c>
      <c r="B459" s="98" t="s">
        <v>347</v>
      </c>
      <c r="C459" s="98" t="s">
        <v>59</v>
      </c>
      <c r="D459" s="316">
        <v>4538.8</v>
      </c>
    </row>
    <row r="460" spans="1:4" s="114" customFormat="1" ht="76.5">
      <c r="A460" s="108" t="s">
        <v>613</v>
      </c>
      <c r="B460" s="135" t="s">
        <v>615</v>
      </c>
      <c r="C460" s="135"/>
      <c r="D460" s="316">
        <f>D461</f>
        <v>238.9</v>
      </c>
    </row>
    <row r="461" spans="1:4" s="114" customFormat="1" ht="25.5">
      <c r="A461" s="97" t="s">
        <v>86</v>
      </c>
      <c r="B461" s="135" t="s">
        <v>615</v>
      </c>
      <c r="C461" s="135" t="s">
        <v>57</v>
      </c>
      <c r="D461" s="316">
        <f>D462</f>
        <v>238.9</v>
      </c>
    </row>
    <row r="462" spans="1:4" s="114" customFormat="1" ht="25.5">
      <c r="A462" s="105" t="s">
        <v>111</v>
      </c>
      <c r="B462" s="135" t="s">
        <v>615</v>
      </c>
      <c r="C462" s="135" t="s">
        <v>59</v>
      </c>
      <c r="D462" s="316">
        <f>'приложение 5.3.'!G274</f>
        <v>238.9</v>
      </c>
    </row>
    <row r="463" spans="1:4" s="114" customFormat="1" ht="121.5" hidden="1" customHeight="1">
      <c r="A463" s="97" t="s">
        <v>474</v>
      </c>
      <c r="B463" s="98" t="s">
        <v>348</v>
      </c>
      <c r="C463" s="98"/>
      <c r="D463" s="316">
        <f>D464</f>
        <v>0</v>
      </c>
    </row>
    <row r="464" spans="1:4" s="114" customFormat="1" ht="25.5" hidden="1">
      <c r="A464" s="97" t="s">
        <v>86</v>
      </c>
      <c r="B464" s="98" t="s">
        <v>348</v>
      </c>
      <c r="C464" s="98" t="s">
        <v>57</v>
      </c>
      <c r="D464" s="316">
        <f>D465</f>
        <v>0</v>
      </c>
    </row>
    <row r="465" spans="1:4" s="114" customFormat="1" ht="25.5" hidden="1">
      <c r="A465" s="97" t="s">
        <v>111</v>
      </c>
      <c r="B465" s="98" t="s">
        <v>348</v>
      </c>
      <c r="C465" s="98" t="s">
        <v>59</v>
      </c>
      <c r="D465" s="316">
        <f>'приложение 5.3.'!G277</f>
        <v>0</v>
      </c>
    </row>
    <row r="466" spans="1:4" s="114" customFormat="1" ht="120" hidden="1" customHeight="1">
      <c r="A466" s="97" t="s">
        <v>475</v>
      </c>
      <c r="B466" s="98" t="s">
        <v>349</v>
      </c>
      <c r="C466" s="98"/>
      <c r="D466" s="316">
        <f>D467</f>
        <v>0</v>
      </c>
    </row>
    <row r="467" spans="1:4" s="114" customFormat="1" ht="25.5" hidden="1">
      <c r="A467" s="97" t="s">
        <v>86</v>
      </c>
      <c r="B467" s="98" t="s">
        <v>349</v>
      </c>
      <c r="C467" s="98" t="s">
        <v>57</v>
      </c>
      <c r="D467" s="316">
        <f>D468</f>
        <v>0</v>
      </c>
    </row>
    <row r="468" spans="1:4" s="114" customFormat="1" ht="25.5" hidden="1">
      <c r="A468" s="97" t="s">
        <v>111</v>
      </c>
      <c r="B468" s="98" t="s">
        <v>349</v>
      </c>
      <c r="C468" s="98" t="s">
        <v>59</v>
      </c>
      <c r="D468" s="316">
        <f>'приложение 5.3.'!G280</f>
        <v>0</v>
      </c>
    </row>
    <row r="469" spans="1:4" s="117" customFormat="1" ht="13.5" hidden="1">
      <c r="A469" s="95" t="s">
        <v>335</v>
      </c>
      <c r="B469" s="96" t="s">
        <v>336</v>
      </c>
      <c r="C469" s="96"/>
      <c r="D469" s="317">
        <f>D470</f>
        <v>0</v>
      </c>
    </row>
    <row r="470" spans="1:4" s="114" customFormat="1" hidden="1">
      <c r="A470" s="97" t="s">
        <v>215</v>
      </c>
      <c r="B470" s="98" t="s">
        <v>558</v>
      </c>
      <c r="C470" s="98"/>
      <c r="D470" s="316">
        <f>D471</f>
        <v>0</v>
      </c>
    </row>
    <row r="471" spans="1:4" s="114" customFormat="1" hidden="1">
      <c r="A471" s="97" t="s">
        <v>71</v>
      </c>
      <c r="B471" s="98" t="s">
        <v>558</v>
      </c>
      <c r="C471" s="98" t="s">
        <v>72</v>
      </c>
      <c r="D471" s="316">
        <f>D472</f>
        <v>0</v>
      </c>
    </row>
    <row r="472" spans="1:4" s="114" customFormat="1" ht="25.5" hidden="1">
      <c r="A472" s="97" t="s">
        <v>79</v>
      </c>
      <c r="B472" s="98" t="s">
        <v>558</v>
      </c>
      <c r="C472" s="98" t="s">
        <v>80</v>
      </c>
      <c r="D472" s="316">
        <f>'приложение 5.3.'!G240</f>
        <v>0</v>
      </c>
    </row>
    <row r="473" spans="1:4" s="118" customFormat="1" ht="88.5" customHeight="1">
      <c r="A473" s="120" t="s">
        <v>133</v>
      </c>
      <c r="B473" s="92" t="s">
        <v>287</v>
      </c>
      <c r="C473" s="92"/>
      <c r="D473" s="318">
        <f>D474+D482</f>
        <v>-2859.3</v>
      </c>
    </row>
    <row r="474" spans="1:4" s="123" customFormat="1" ht="27">
      <c r="A474" s="121" t="s">
        <v>288</v>
      </c>
      <c r="B474" s="122" t="s">
        <v>289</v>
      </c>
      <c r="C474" s="122"/>
      <c r="D474" s="317">
        <f>D475</f>
        <v>74.7</v>
      </c>
    </row>
    <row r="475" spans="1:4" s="118" customFormat="1" ht="15">
      <c r="A475" s="105" t="s">
        <v>124</v>
      </c>
      <c r="B475" s="106" t="s">
        <v>290</v>
      </c>
      <c r="C475" s="106"/>
      <c r="D475" s="316">
        <f>D476+D478+D480</f>
        <v>74.7</v>
      </c>
    </row>
    <row r="476" spans="1:4" s="118" customFormat="1" ht="39.75" hidden="1" customHeight="1">
      <c r="A476" s="105" t="s">
        <v>55</v>
      </c>
      <c r="B476" s="106" t="s">
        <v>290</v>
      </c>
      <c r="C476" s="106" t="s">
        <v>56</v>
      </c>
      <c r="D476" s="316">
        <f>D477</f>
        <v>0</v>
      </c>
    </row>
    <row r="477" spans="1:4" s="118" customFormat="1" ht="15" hidden="1">
      <c r="A477" s="105" t="s">
        <v>104</v>
      </c>
      <c r="B477" s="106" t="s">
        <v>290</v>
      </c>
      <c r="C477" s="106" t="s">
        <v>105</v>
      </c>
      <c r="D477" s="316">
        <f>'приложение 5.3.'!G67</f>
        <v>0</v>
      </c>
    </row>
    <row r="478" spans="1:4" s="118" customFormat="1" ht="26.25">
      <c r="A478" s="97" t="s">
        <v>86</v>
      </c>
      <c r="B478" s="106" t="s">
        <v>290</v>
      </c>
      <c r="C478" s="106" t="s">
        <v>57</v>
      </c>
      <c r="D478" s="316">
        <f>D479</f>
        <v>74.7</v>
      </c>
    </row>
    <row r="479" spans="1:4" s="118" customFormat="1" ht="26.25">
      <c r="A479" s="105" t="s">
        <v>58</v>
      </c>
      <c r="B479" s="106" t="s">
        <v>290</v>
      </c>
      <c r="C479" s="106" t="s">
        <v>59</v>
      </c>
      <c r="D479" s="316">
        <f>'приложение 5.3.'!G69</f>
        <v>74.7</v>
      </c>
    </row>
    <row r="480" spans="1:4" s="114" customFormat="1" hidden="1">
      <c r="A480" s="101" t="s">
        <v>71</v>
      </c>
      <c r="B480" s="98" t="s">
        <v>290</v>
      </c>
      <c r="C480" s="98" t="s">
        <v>72</v>
      </c>
      <c r="D480" s="316">
        <f>D481</f>
        <v>0</v>
      </c>
    </row>
    <row r="481" spans="1:4" s="114" customFormat="1" hidden="1">
      <c r="A481" s="101" t="s">
        <v>73</v>
      </c>
      <c r="B481" s="98" t="s">
        <v>290</v>
      </c>
      <c r="C481" s="98" t="s">
        <v>74</v>
      </c>
      <c r="D481" s="316">
        <f>'приложение 5.3.'!G71</f>
        <v>0</v>
      </c>
    </row>
    <row r="482" spans="1:4" s="117" customFormat="1" ht="27">
      <c r="A482" s="124" t="s">
        <v>294</v>
      </c>
      <c r="B482" s="96" t="s">
        <v>295</v>
      </c>
      <c r="C482" s="96"/>
      <c r="D482" s="317">
        <f>D483</f>
        <v>-2934</v>
      </c>
    </row>
    <row r="483" spans="1:4" s="114" customFormat="1">
      <c r="A483" s="97" t="s">
        <v>271</v>
      </c>
      <c r="B483" s="98" t="s">
        <v>296</v>
      </c>
      <c r="C483" s="98"/>
      <c r="D483" s="316">
        <f>D484+D486+D488</f>
        <v>-2934</v>
      </c>
    </row>
    <row r="484" spans="1:4" s="114" customFormat="1" ht="25.5" hidden="1">
      <c r="A484" s="97" t="s">
        <v>86</v>
      </c>
      <c r="B484" s="106" t="s">
        <v>290</v>
      </c>
      <c r="C484" s="106" t="s">
        <v>57</v>
      </c>
      <c r="D484" s="316">
        <f>D485</f>
        <v>0</v>
      </c>
    </row>
    <row r="485" spans="1:4" s="114" customFormat="1" ht="25.5" hidden="1">
      <c r="A485" s="105" t="s">
        <v>58</v>
      </c>
      <c r="B485" s="106" t="s">
        <v>290</v>
      </c>
      <c r="C485" s="106" t="s">
        <v>59</v>
      </c>
      <c r="D485" s="316">
        <f>'приложение 5.3.'!G75</f>
        <v>0</v>
      </c>
    </row>
    <row r="486" spans="1:4" s="114" customFormat="1" hidden="1">
      <c r="A486" s="97" t="s">
        <v>138</v>
      </c>
      <c r="B486" s="98" t="s">
        <v>296</v>
      </c>
      <c r="C486" s="98" t="s">
        <v>139</v>
      </c>
      <c r="D486" s="316">
        <f>D487</f>
        <v>0</v>
      </c>
    </row>
    <row r="487" spans="1:4" s="114" customFormat="1" hidden="1">
      <c r="A487" s="97" t="s">
        <v>297</v>
      </c>
      <c r="B487" s="98" t="s">
        <v>296</v>
      </c>
      <c r="C487" s="98" t="s">
        <v>140</v>
      </c>
      <c r="D487" s="316">
        <f>'приложение 5.3.'!G953</f>
        <v>0</v>
      </c>
    </row>
    <row r="488" spans="1:4" s="114" customFormat="1">
      <c r="A488" s="97" t="s">
        <v>71</v>
      </c>
      <c r="B488" s="98" t="s">
        <v>296</v>
      </c>
      <c r="C488" s="98" t="s">
        <v>72</v>
      </c>
      <c r="D488" s="316">
        <f>D489</f>
        <v>-2934</v>
      </c>
    </row>
    <row r="489" spans="1:4" s="114" customFormat="1">
      <c r="A489" s="97" t="s">
        <v>135</v>
      </c>
      <c r="B489" s="98" t="s">
        <v>296</v>
      </c>
      <c r="C489" s="98" t="s">
        <v>136</v>
      </c>
      <c r="D489" s="316">
        <f>'приложение 5.3.'!G99</f>
        <v>-2934</v>
      </c>
    </row>
    <row r="490" spans="1:4" s="114" customFormat="1" ht="28.5" customHeight="1">
      <c r="A490" s="91" t="s">
        <v>98</v>
      </c>
      <c r="B490" s="107" t="s">
        <v>248</v>
      </c>
      <c r="C490" s="107"/>
      <c r="D490" s="318">
        <f>D491+D601+D607+D588</f>
        <v>5048.5</v>
      </c>
    </row>
    <row r="491" spans="1:4" s="117" customFormat="1" ht="27">
      <c r="A491" s="95" t="s">
        <v>249</v>
      </c>
      <c r="B491" s="125" t="s">
        <v>250</v>
      </c>
      <c r="C491" s="125"/>
      <c r="D491" s="317">
        <f>D492+D495+D502+D508+D511+D516+D531+D565+D534+D537+D542+D545+D550+D555+D562+D568+D525+D528+D571+D576</f>
        <v>5048.5</v>
      </c>
    </row>
    <row r="492" spans="1:4" s="114" customFormat="1" hidden="1">
      <c r="A492" s="97" t="s">
        <v>123</v>
      </c>
      <c r="B492" s="98" t="s">
        <v>261</v>
      </c>
      <c r="C492" s="98"/>
      <c r="D492" s="316">
        <f>D493</f>
        <v>0</v>
      </c>
    </row>
    <row r="493" spans="1:4" s="114" customFormat="1" ht="40.5" hidden="1" customHeight="1">
      <c r="A493" s="97" t="s">
        <v>55</v>
      </c>
      <c r="B493" s="98" t="s">
        <v>261</v>
      </c>
      <c r="C493" s="98" t="s">
        <v>56</v>
      </c>
      <c r="D493" s="316">
        <f>D494</f>
        <v>0</v>
      </c>
    </row>
    <row r="494" spans="1:4" s="114" customFormat="1" ht="34.5" hidden="1" customHeight="1">
      <c r="A494" s="97" t="s">
        <v>104</v>
      </c>
      <c r="B494" s="98" t="s">
        <v>261</v>
      </c>
      <c r="C494" s="98" t="s">
        <v>105</v>
      </c>
      <c r="D494" s="316">
        <f>'приложение 5.3.'!G55+'приложение 5.3.'!G19</f>
        <v>0</v>
      </c>
    </row>
    <row r="495" spans="1:4" s="114" customFormat="1">
      <c r="A495" s="97" t="s">
        <v>124</v>
      </c>
      <c r="B495" s="104" t="s">
        <v>255</v>
      </c>
      <c r="C495" s="100"/>
      <c r="D495" s="316">
        <f>D496+D498+D500</f>
        <v>0</v>
      </c>
    </row>
    <row r="496" spans="1:4" s="114" customFormat="1" ht="38.25" hidden="1" customHeight="1">
      <c r="A496" s="97" t="s">
        <v>55</v>
      </c>
      <c r="B496" s="104" t="s">
        <v>255</v>
      </c>
      <c r="C496" s="98" t="s">
        <v>56</v>
      </c>
      <c r="D496" s="316">
        <f>D497</f>
        <v>0</v>
      </c>
    </row>
    <row r="497" spans="1:4" s="114" customFormat="1" hidden="1">
      <c r="A497" s="97" t="s">
        <v>104</v>
      </c>
      <c r="B497" s="104" t="s">
        <v>255</v>
      </c>
      <c r="C497" s="98" t="s">
        <v>105</v>
      </c>
      <c r="D497" s="316">
        <f>'приложение 5.3.'!G22+'приложение 5.3.'!G33+'приложение 5.3.'!G48+'приложение 5.3.'!G80</f>
        <v>0</v>
      </c>
    </row>
    <row r="498" spans="1:4" s="114" customFormat="1" ht="25.5">
      <c r="A498" s="97" t="s">
        <v>86</v>
      </c>
      <c r="B498" s="104" t="s">
        <v>255</v>
      </c>
      <c r="C498" s="98" t="s">
        <v>57</v>
      </c>
      <c r="D498" s="316">
        <f>D499</f>
        <v>-9.9000000000000021</v>
      </c>
    </row>
    <row r="499" spans="1:4" s="114" customFormat="1" ht="25.5">
      <c r="A499" s="97" t="s">
        <v>111</v>
      </c>
      <c r="B499" s="104" t="s">
        <v>255</v>
      </c>
      <c r="C499" s="98" t="s">
        <v>59</v>
      </c>
      <c r="D499" s="316">
        <f>'приложение 5.3.'!G24+'приложение 5.3.'!G35+'приложение 5.3.'!G50+'приложение 5.3.'!G82</f>
        <v>-9.9000000000000021</v>
      </c>
    </row>
    <row r="500" spans="1:4" s="114" customFormat="1">
      <c r="A500" s="101" t="s">
        <v>71</v>
      </c>
      <c r="B500" s="104" t="s">
        <v>255</v>
      </c>
      <c r="C500" s="98" t="s">
        <v>72</v>
      </c>
      <c r="D500" s="316">
        <f>D501</f>
        <v>9.9</v>
      </c>
    </row>
    <row r="501" spans="1:4" s="114" customFormat="1" ht="15" customHeight="1">
      <c r="A501" s="101" t="s">
        <v>73</v>
      </c>
      <c r="B501" s="104" t="s">
        <v>255</v>
      </c>
      <c r="C501" s="98" t="s">
        <v>74</v>
      </c>
      <c r="D501" s="316">
        <f>'приложение 5.3.'!G36+'приложение 5.3.'!G52</f>
        <v>9.9</v>
      </c>
    </row>
    <row r="502" spans="1:4" s="114" customFormat="1" hidden="1">
      <c r="A502" s="99" t="s">
        <v>260</v>
      </c>
      <c r="B502" s="104" t="s">
        <v>254</v>
      </c>
      <c r="C502" s="104"/>
      <c r="D502" s="316">
        <f>D503</f>
        <v>0</v>
      </c>
    </row>
    <row r="503" spans="1:4" s="114" customFormat="1" ht="39" hidden="1" customHeight="1">
      <c r="A503" s="97" t="s">
        <v>55</v>
      </c>
      <c r="B503" s="104" t="s">
        <v>254</v>
      </c>
      <c r="C503" s="104" t="s">
        <v>56</v>
      </c>
      <c r="D503" s="316">
        <f>D504</f>
        <v>0</v>
      </c>
    </row>
    <row r="504" spans="1:4" s="114" customFormat="1" hidden="1">
      <c r="A504" s="97" t="s">
        <v>104</v>
      </c>
      <c r="B504" s="104" t="s">
        <v>254</v>
      </c>
      <c r="C504" s="104" t="s">
        <v>105</v>
      </c>
      <c r="D504" s="316">
        <f>'приложение 5.3.'!G27+'приложение 5.3.'!G42+'приложение 5.3.'!G39</f>
        <v>0</v>
      </c>
    </row>
    <row r="505" spans="1:4" s="114" customFormat="1" hidden="1">
      <c r="A505" s="80" t="s">
        <v>112</v>
      </c>
      <c r="B505" s="81" t="s">
        <v>256</v>
      </c>
      <c r="C505" s="81"/>
      <c r="D505" s="319">
        <f>D506</f>
        <v>0</v>
      </c>
    </row>
    <row r="506" spans="1:4" s="114" customFormat="1" ht="38.25" hidden="1" customHeight="1">
      <c r="A506" s="80" t="s">
        <v>55</v>
      </c>
      <c r="B506" s="81" t="s">
        <v>256</v>
      </c>
      <c r="C506" s="81" t="s">
        <v>56</v>
      </c>
      <c r="D506" s="319">
        <f>D507</f>
        <v>0</v>
      </c>
    </row>
    <row r="507" spans="1:4" s="114" customFormat="1" ht="32.25" hidden="1" customHeight="1">
      <c r="A507" s="80" t="s">
        <v>104</v>
      </c>
      <c r="B507" s="81" t="s">
        <v>256</v>
      </c>
      <c r="C507" s="81" t="s">
        <v>105</v>
      </c>
      <c r="D507" s="319">
        <v>0</v>
      </c>
    </row>
    <row r="508" spans="1:4" s="114" customFormat="1" ht="25.5" hidden="1">
      <c r="A508" s="97" t="s">
        <v>115</v>
      </c>
      <c r="B508" s="98" t="s">
        <v>257</v>
      </c>
      <c r="C508" s="98"/>
      <c r="D508" s="316">
        <f>D509</f>
        <v>0</v>
      </c>
    </row>
    <row r="509" spans="1:4" s="114" customFormat="1" ht="41.25" hidden="1" customHeight="1">
      <c r="A509" s="97" t="s">
        <v>55</v>
      </c>
      <c r="B509" s="98" t="s">
        <v>257</v>
      </c>
      <c r="C509" s="98" t="s">
        <v>56</v>
      </c>
      <c r="D509" s="316">
        <f>D510</f>
        <v>0</v>
      </c>
    </row>
    <row r="510" spans="1:4" s="114" customFormat="1" hidden="1">
      <c r="A510" s="97" t="s">
        <v>104</v>
      </c>
      <c r="B510" s="98" t="s">
        <v>257</v>
      </c>
      <c r="C510" s="98" t="s">
        <v>105</v>
      </c>
      <c r="D510" s="316">
        <f>'приложение 5.3.'!G87</f>
        <v>0</v>
      </c>
    </row>
    <row r="511" spans="1:4" s="114" customFormat="1">
      <c r="A511" s="97" t="s">
        <v>271</v>
      </c>
      <c r="B511" s="98" t="s">
        <v>272</v>
      </c>
      <c r="C511" s="100"/>
      <c r="D511" s="316">
        <f>D512</f>
        <v>2950</v>
      </c>
    </row>
    <row r="512" spans="1:4" s="114" customFormat="1" ht="25.5">
      <c r="A512" s="97" t="s">
        <v>86</v>
      </c>
      <c r="B512" s="98" t="s">
        <v>272</v>
      </c>
      <c r="C512" s="98" t="s">
        <v>57</v>
      </c>
      <c r="D512" s="316">
        <f>D513</f>
        <v>2950</v>
      </c>
    </row>
    <row r="513" spans="1:4" s="114" customFormat="1" ht="25.5">
      <c r="A513" s="97" t="s">
        <v>111</v>
      </c>
      <c r="B513" s="98" t="s">
        <v>272</v>
      </c>
      <c r="C513" s="98" t="s">
        <v>59</v>
      </c>
      <c r="D513" s="316">
        <f>'приложение 5.3.'!G93+'приложение 5.3.'!G122</f>
        <v>2950</v>
      </c>
    </row>
    <row r="514" spans="1:4" s="114" customFormat="1" hidden="1">
      <c r="A514" s="97" t="s">
        <v>145</v>
      </c>
      <c r="B514" s="98" t="s">
        <v>272</v>
      </c>
      <c r="C514" s="98" t="s">
        <v>146</v>
      </c>
      <c r="D514" s="316">
        <f>D515</f>
        <v>0</v>
      </c>
    </row>
    <row r="515" spans="1:4" s="114" customFormat="1" ht="25.5" hidden="1">
      <c r="A515" s="97" t="s">
        <v>147</v>
      </c>
      <c r="B515" s="98" t="s">
        <v>272</v>
      </c>
      <c r="C515" s="98" t="s">
        <v>148</v>
      </c>
      <c r="D515" s="316">
        <f>'приложение 5.3.'!G845</f>
        <v>0</v>
      </c>
    </row>
    <row r="516" spans="1:4" s="114" customFormat="1" ht="25.5">
      <c r="A516" s="97" t="s">
        <v>199</v>
      </c>
      <c r="B516" s="104" t="s">
        <v>362</v>
      </c>
      <c r="C516" s="98"/>
      <c r="D516" s="316">
        <f>D517+D519+D521+D523</f>
        <v>880</v>
      </c>
    </row>
    <row r="517" spans="1:4" s="114" customFormat="1" ht="38.25" hidden="1" customHeight="1">
      <c r="A517" s="97" t="s">
        <v>55</v>
      </c>
      <c r="B517" s="98" t="s">
        <v>362</v>
      </c>
      <c r="C517" s="98" t="s">
        <v>56</v>
      </c>
      <c r="D517" s="316">
        <f>D518</f>
        <v>0</v>
      </c>
    </row>
    <row r="518" spans="1:4" s="114" customFormat="1" hidden="1">
      <c r="A518" s="97" t="s">
        <v>67</v>
      </c>
      <c r="B518" s="98" t="s">
        <v>362</v>
      </c>
      <c r="C518" s="98" t="s">
        <v>68</v>
      </c>
      <c r="D518" s="316">
        <f>'приложение 5.3.'!G513</f>
        <v>0</v>
      </c>
    </row>
    <row r="519" spans="1:4" s="114" customFormat="1" ht="25.5">
      <c r="A519" s="97" t="s">
        <v>86</v>
      </c>
      <c r="B519" s="98" t="s">
        <v>362</v>
      </c>
      <c r="C519" s="98" t="s">
        <v>57</v>
      </c>
      <c r="D519" s="316">
        <f>D520</f>
        <v>880</v>
      </c>
    </row>
    <row r="520" spans="1:4" s="114" customFormat="1" ht="25.5">
      <c r="A520" s="97" t="s">
        <v>111</v>
      </c>
      <c r="B520" s="98" t="s">
        <v>362</v>
      </c>
      <c r="C520" s="98" t="s">
        <v>59</v>
      </c>
      <c r="D520" s="316">
        <f>'приложение 5.3.'!G515</f>
        <v>880</v>
      </c>
    </row>
    <row r="521" spans="1:4" s="114" customFormat="1" ht="25.5" hidden="1">
      <c r="A521" s="97" t="s">
        <v>88</v>
      </c>
      <c r="B521" s="104" t="s">
        <v>362</v>
      </c>
      <c r="C521" s="98" t="s">
        <v>49</v>
      </c>
      <c r="D521" s="316">
        <f>D522</f>
        <v>0</v>
      </c>
    </row>
    <row r="522" spans="1:4" s="114" customFormat="1" hidden="1">
      <c r="A522" s="97" t="s">
        <v>66</v>
      </c>
      <c r="B522" s="104" t="s">
        <v>362</v>
      </c>
      <c r="C522" s="98" t="s">
        <v>64</v>
      </c>
      <c r="D522" s="316">
        <f>'приложение 5.3.'!G323</f>
        <v>0</v>
      </c>
    </row>
    <row r="523" spans="1:4" s="114" customFormat="1" hidden="1">
      <c r="A523" s="101" t="s">
        <v>71</v>
      </c>
      <c r="B523" s="98" t="s">
        <v>362</v>
      </c>
      <c r="C523" s="98" t="s">
        <v>72</v>
      </c>
      <c r="D523" s="316">
        <f>D524</f>
        <v>0</v>
      </c>
    </row>
    <row r="524" spans="1:4" s="114" customFormat="1" hidden="1">
      <c r="A524" s="101" t="s">
        <v>73</v>
      </c>
      <c r="B524" s="98" t="s">
        <v>362</v>
      </c>
      <c r="C524" s="98" t="s">
        <v>74</v>
      </c>
      <c r="D524" s="316">
        <f>'приложение 5.3.'!G517</f>
        <v>0</v>
      </c>
    </row>
    <row r="525" spans="1:4" s="114" customFormat="1" ht="76.5" hidden="1">
      <c r="A525" s="21" t="s">
        <v>640</v>
      </c>
      <c r="B525" s="4" t="s">
        <v>641</v>
      </c>
      <c r="C525" s="2"/>
      <c r="D525" s="316">
        <f>D526</f>
        <v>0</v>
      </c>
    </row>
    <row r="526" spans="1:4" s="114" customFormat="1" ht="25.5" hidden="1">
      <c r="A526" s="8" t="s">
        <v>88</v>
      </c>
      <c r="B526" s="4" t="s">
        <v>641</v>
      </c>
      <c r="C526" s="10" t="s">
        <v>49</v>
      </c>
      <c r="D526" s="316">
        <f>D527</f>
        <v>0</v>
      </c>
    </row>
    <row r="527" spans="1:4" s="114" customFormat="1" hidden="1">
      <c r="A527" s="8" t="s">
        <v>66</v>
      </c>
      <c r="B527" s="4" t="s">
        <v>641</v>
      </c>
      <c r="C527" s="10" t="s">
        <v>64</v>
      </c>
      <c r="D527" s="316">
        <f>'приложение 5.3.'!G326</f>
        <v>0</v>
      </c>
    </row>
    <row r="528" spans="1:4" s="114" customFormat="1" ht="89.25" hidden="1">
      <c r="A528" s="21" t="s">
        <v>642</v>
      </c>
      <c r="B528" s="4" t="s">
        <v>643</v>
      </c>
      <c r="C528" s="2"/>
      <c r="D528" s="316">
        <f>D529</f>
        <v>0</v>
      </c>
    </row>
    <row r="529" spans="1:4" s="114" customFormat="1" ht="25.5" hidden="1">
      <c r="A529" s="8" t="s">
        <v>88</v>
      </c>
      <c r="B529" s="4" t="s">
        <v>643</v>
      </c>
      <c r="C529" s="10" t="s">
        <v>49</v>
      </c>
      <c r="D529" s="316">
        <f>D530</f>
        <v>0</v>
      </c>
    </row>
    <row r="530" spans="1:4" s="114" customFormat="1" hidden="1">
      <c r="A530" s="8" t="s">
        <v>66</v>
      </c>
      <c r="B530" s="4" t="s">
        <v>643</v>
      </c>
      <c r="C530" s="10" t="s">
        <v>64</v>
      </c>
      <c r="D530" s="316">
        <f>'приложение 5.3.'!G329</f>
        <v>0</v>
      </c>
    </row>
    <row r="531" spans="1:4" s="114" customFormat="1" ht="102" hidden="1" customHeight="1">
      <c r="A531" s="146" t="s">
        <v>585</v>
      </c>
      <c r="B531" s="4" t="s">
        <v>584</v>
      </c>
      <c r="C531" s="2"/>
      <c r="D531" s="316">
        <f>D532</f>
        <v>0</v>
      </c>
    </row>
    <row r="532" spans="1:4" s="114" customFormat="1" ht="25.5" hidden="1">
      <c r="A532" s="8" t="s">
        <v>88</v>
      </c>
      <c r="B532" s="4" t="s">
        <v>584</v>
      </c>
      <c r="C532" s="10" t="s">
        <v>49</v>
      </c>
      <c r="D532" s="316">
        <f>D533</f>
        <v>0</v>
      </c>
    </row>
    <row r="533" spans="1:4" s="114" customFormat="1" hidden="1">
      <c r="A533" s="8" t="s">
        <v>66</v>
      </c>
      <c r="B533" s="4" t="s">
        <v>584</v>
      </c>
      <c r="C533" s="10" t="s">
        <v>64</v>
      </c>
      <c r="D533" s="316">
        <f>'приложение 5.3.'!G332</f>
        <v>0</v>
      </c>
    </row>
    <row r="534" spans="1:4" s="114" customFormat="1" ht="185.25" hidden="1" customHeight="1">
      <c r="A534" s="108" t="s">
        <v>465</v>
      </c>
      <c r="B534" s="128" t="s">
        <v>460</v>
      </c>
      <c r="C534" s="129"/>
      <c r="D534" s="316">
        <f>D535</f>
        <v>0</v>
      </c>
    </row>
    <row r="535" spans="1:4" s="114" customFormat="1" ht="68.25" hidden="1" customHeight="1">
      <c r="A535" s="105" t="s">
        <v>55</v>
      </c>
      <c r="B535" s="128" t="s">
        <v>460</v>
      </c>
      <c r="C535" s="106" t="s">
        <v>56</v>
      </c>
      <c r="D535" s="316">
        <f>D536</f>
        <v>0</v>
      </c>
    </row>
    <row r="536" spans="1:4" s="114" customFormat="1" hidden="1">
      <c r="A536" s="105" t="s">
        <v>104</v>
      </c>
      <c r="B536" s="128" t="s">
        <v>460</v>
      </c>
      <c r="C536" s="106" t="s">
        <v>105</v>
      </c>
      <c r="D536" s="316">
        <f>'приложение 5.3.'!G142</f>
        <v>0</v>
      </c>
    </row>
    <row r="537" spans="1:4" s="114" customFormat="1" ht="189" hidden="1" customHeight="1">
      <c r="A537" s="99" t="s">
        <v>466</v>
      </c>
      <c r="B537" s="104" t="s">
        <v>273</v>
      </c>
      <c r="C537" s="100"/>
      <c r="D537" s="316">
        <f>D538+D540</f>
        <v>0</v>
      </c>
    </row>
    <row r="538" spans="1:4" s="114" customFormat="1" ht="40.5" hidden="1" customHeight="1">
      <c r="A538" s="97" t="s">
        <v>55</v>
      </c>
      <c r="B538" s="104" t="s">
        <v>273</v>
      </c>
      <c r="C538" s="98" t="s">
        <v>56</v>
      </c>
      <c r="D538" s="316">
        <f>D539</f>
        <v>0</v>
      </c>
    </row>
    <row r="539" spans="1:4" s="114" customFormat="1" hidden="1">
      <c r="A539" s="97" t="s">
        <v>104</v>
      </c>
      <c r="B539" s="104" t="s">
        <v>273</v>
      </c>
      <c r="C539" s="98" t="s">
        <v>105</v>
      </c>
      <c r="D539" s="316">
        <f>'приложение 5.3.'!G145</f>
        <v>0</v>
      </c>
    </row>
    <row r="540" spans="1:4" s="114" customFormat="1" ht="25.5" hidden="1">
      <c r="A540" s="97" t="s">
        <v>86</v>
      </c>
      <c r="B540" s="104" t="s">
        <v>273</v>
      </c>
      <c r="C540" s="98" t="s">
        <v>57</v>
      </c>
      <c r="D540" s="316">
        <f>D541</f>
        <v>0</v>
      </c>
    </row>
    <row r="541" spans="1:4" s="114" customFormat="1" ht="25.5" hidden="1">
      <c r="A541" s="97" t="s">
        <v>111</v>
      </c>
      <c r="B541" s="104" t="s">
        <v>273</v>
      </c>
      <c r="C541" s="98" t="s">
        <v>59</v>
      </c>
      <c r="D541" s="316">
        <f>'приложение 5.3.'!G147</f>
        <v>0</v>
      </c>
    </row>
    <row r="542" spans="1:4" s="114" customFormat="1" ht="96" hidden="1" customHeight="1">
      <c r="A542" s="97" t="s">
        <v>496</v>
      </c>
      <c r="B542" s="98" t="s">
        <v>440</v>
      </c>
      <c r="C542" s="98"/>
      <c r="D542" s="316">
        <f>D543</f>
        <v>0</v>
      </c>
    </row>
    <row r="543" spans="1:4" s="114" customFormat="1" ht="25.5" hidden="1">
      <c r="A543" s="97" t="s">
        <v>86</v>
      </c>
      <c r="B543" s="98" t="s">
        <v>440</v>
      </c>
      <c r="C543" s="98" t="s">
        <v>57</v>
      </c>
      <c r="D543" s="316">
        <f>D544</f>
        <v>0</v>
      </c>
    </row>
    <row r="544" spans="1:4" s="114" customFormat="1" ht="25.5" hidden="1">
      <c r="A544" s="97" t="s">
        <v>111</v>
      </c>
      <c r="B544" s="98" t="s">
        <v>440</v>
      </c>
      <c r="C544" s="98" t="s">
        <v>59</v>
      </c>
      <c r="D544" s="316">
        <f>'приложение 5.3.'!G823</f>
        <v>0</v>
      </c>
    </row>
    <row r="545" spans="1:4" s="114" customFormat="1" ht="66" hidden="1" customHeight="1">
      <c r="A545" s="97" t="s">
        <v>476</v>
      </c>
      <c r="B545" s="104" t="s">
        <v>363</v>
      </c>
      <c r="C545" s="100"/>
      <c r="D545" s="316">
        <f>D546+D548</f>
        <v>0</v>
      </c>
    </row>
    <row r="546" spans="1:4" s="114" customFormat="1" ht="51" hidden="1">
      <c r="A546" s="97" t="s">
        <v>55</v>
      </c>
      <c r="B546" s="104" t="s">
        <v>363</v>
      </c>
      <c r="C546" s="98" t="s">
        <v>56</v>
      </c>
      <c r="D546" s="316">
        <f>D547</f>
        <v>0</v>
      </c>
    </row>
    <row r="547" spans="1:4" s="114" customFormat="1" ht="13.5" hidden="1" customHeight="1">
      <c r="A547" s="97" t="s">
        <v>104</v>
      </c>
      <c r="B547" s="104" t="s">
        <v>363</v>
      </c>
      <c r="C547" s="98" t="s">
        <v>105</v>
      </c>
      <c r="D547" s="316">
        <f>'приложение 5.3.'!G335</f>
        <v>0</v>
      </c>
    </row>
    <row r="548" spans="1:4" s="114" customFormat="1" ht="25.5" hidden="1">
      <c r="A548" s="97" t="s">
        <v>86</v>
      </c>
      <c r="B548" s="104" t="s">
        <v>363</v>
      </c>
      <c r="C548" s="98" t="s">
        <v>57</v>
      </c>
      <c r="D548" s="316">
        <f>D549</f>
        <v>0</v>
      </c>
    </row>
    <row r="549" spans="1:4" s="114" customFormat="1" ht="25.5" hidden="1">
      <c r="A549" s="97" t="s">
        <v>111</v>
      </c>
      <c r="B549" s="104" t="s">
        <v>363</v>
      </c>
      <c r="C549" s="98" t="s">
        <v>59</v>
      </c>
      <c r="D549" s="316">
        <f>'приложение 5.3.'!G337</f>
        <v>0</v>
      </c>
    </row>
    <row r="550" spans="1:4" s="114" customFormat="1">
      <c r="A550" s="97" t="s">
        <v>215</v>
      </c>
      <c r="B550" s="98" t="s">
        <v>557</v>
      </c>
      <c r="C550" s="98"/>
      <c r="D550" s="316">
        <f>D551+D553</f>
        <v>99</v>
      </c>
    </row>
    <row r="551" spans="1:4" s="114" customFormat="1" ht="51">
      <c r="A551" s="97" t="s">
        <v>55</v>
      </c>
      <c r="B551" s="98" t="s">
        <v>557</v>
      </c>
      <c r="C551" s="98" t="s">
        <v>56</v>
      </c>
      <c r="D551" s="316">
        <f>D552</f>
        <v>-385</v>
      </c>
    </row>
    <row r="552" spans="1:4" s="114" customFormat="1">
      <c r="A552" s="97" t="s">
        <v>67</v>
      </c>
      <c r="B552" s="98" t="s">
        <v>557</v>
      </c>
      <c r="C552" s="98" t="s">
        <v>68</v>
      </c>
      <c r="D552" s="316">
        <f>'приложение 5.3.'!G218</f>
        <v>-385</v>
      </c>
    </row>
    <row r="553" spans="1:4" s="114" customFormat="1">
      <c r="A553" s="192" t="s">
        <v>71</v>
      </c>
      <c r="B553" s="106" t="s">
        <v>557</v>
      </c>
      <c r="C553" s="106" t="s">
        <v>72</v>
      </c>
      <c r="D553" s="316">
        <f>D554</f>
        <v>484</v>
      </c>
    </row>
    <row r="554" spans="1:4" s="114" customFormat="1">
      <c r="A554" s="192" t="s">
        <v>73</v>
      </c>
      <c r="B554" s="106" t="s">
        <v>557</v>
      </c>
      <c r="C554" s="106" t="s">
        <v>74</v>
      </c>
      <c r="D554" s="316">
        <f>'приложение 5.3.'!G125</f>
        <v>484</v>
      </c>
    </row>
    <row r="555" spans="1:4" s="114" customFormat="1" ht="49.5" customHeight="1">
      <c r="A555" s="97" t="s">
        <v>471</v>
      </c>
      <c r="B555" s="98" t="s">
        <v>251</v>
      </c>
      <c r="C555" s="100"/>
      <c r="D555" s="316">
        <f>D556+D558+D560</f>
        <v>734.5</v>
      </c>
    </row>
    <row r="556" spans="1:4" s="114" customFormat="1" ht="51">
      <c r="A556" s="97" t="s">
        <v>55</v>
      </c>
      <c r="B556" s="98" t="s">
        <v>251</v>
      </c>
      <c r="C556" s="98" t="s">
        <v>56</v>
      </c>
      <c r="D556" s="316">
        <f>D557</f>
        <v>661.8</v>
      </c>
    </row>
    <row r="557" spans="1:4" s="114" customFormat="1">
      <c r="A557" s="97" t="s">
        <v>67</v>
      </c>
      <c r="B557" s="98" t="s">
        <v>251</v>
      </c>
      <c r="C557" s="98" t="s">
        <v>68</v>
      </c>
      <c r="D557" s="316">
        <f>'приложение 5.3.'!G208</f>
        <v>661.8</v>
      </c>
    </row>
    <row r="558" spans="1:4" s="114" customFormat="1" ht="25.5">
      <c r="A558" s="97" t="s">
        <v>86</v>
      </c>
      <c r="B558" s="98" t="s">
        <v>251</v>
      </c>
      <c r="C558" s="98" t="s">
        <v>57</v>
      </c>
      <c r="D558" s="316">
        <f>D559</f>
        <v>-50</v>
      </c>
    </row>
    <row r="559" spans="1:4" s="114" customFormat="1" ht="25.5">
      <c r="A559" s="97" t="s">
        <v>111</v>
      </c>
      <c r="B559" s="98" t="s">
        <v>251</v>
      </c>
      <c r="C559" s="98" t="s">
        <v>59</v>
      </c>
      <c r="D559" s="316">
        <f>'приложение 5.3.'!G210</f>
        <v>-50</v>
      </c>
    </row>
    <row r="560" spans="1:4" s="114" customFormat="1" ht="25.5">
      <c r="A560" s="97" t="s">
        <v>245</v>
      </c>
      <c r="B560" s="98" t="s">
        <v>251</v>
      </c>
      <c r="C560" s="98" t="s">
        <v>49</v>
      </c>
      <c r="D560" s="316">
        <f>D561</f>
        <v>122.7</v>
      </c>
    </row>
    <row r="561" spans="1:4" s="114" customFormat="1">
      <c r="A561" s="97" t="s">
        <v>51</v>
      </c>
      <c r="B561" s="98" t="s">
        <v>251</v>
      </c>
      <c r="C561" s="98" t="s">
        <v>50</v>
      </c>
      <c r="D561" s="316">
        <f>'приложение 5.3.'!G212</f>
        <v>122.7</v>
      </c>
    </row>
    <row r="562" spans="1:4" s="114" customFormat="1" ht="51">
      <c r="A562" s="97" t="s">
        <v>472</v>
      </c>
      <c r="B562" s="98" t="s">
        <v>252</v>
      </c>
      <c r="C562" s="100"/>
      <c r="D562" s="316">
        <f>D563</f>
        <v>385</v>
      </c>
    </row>
    <row r="563" spans="1:4" s="114" customFormat="1" ht="41.25" customHeight="1">
      <c r="A563" s="97" t="s">
        <v>55</v>
      </c>
      <c r="B563" s="98" t="s">
        <v>252</v>
      </c>
      <c r="C563" s="98" t="s">
        <v>56</v>
      </c>
      <c r="D563" s="316">
        <f>D564</f>
        <v>385</v>
      </c>
    </row>
    <row r="564" spans="1:4" s="114" customFormat="1">
      <c r="A564" s="97" t="s">
        <v>67</v>
      </c>
      <c r="B564" s="98" t="s">
        <v>252</v>
      </c>
      <c r="C564" s="98" t="s">
        <v>68</v>
      </c>
      <c r="D564" s="316">
        <f>'приложение 5.3.'!G215</f>
        <v>385</v>
      </c>
    </row>
    <row r="565" spans="1:4" s="114" customFormat="1" ht="129.75" hidden="1" customHeight="1">
      <c r="A565" s="108" t="s">
        <v>459</v>
      </c>
      <c r="B565" s="106" t="s">
        <v>534</v>
      </c>
      <c r="C565" s="106"/>
      <c r="D565" s="316">
        <f>D566</f>
        <v>0</v>
      </c>
    </row>
    <row r="566" spans="1:4" s="114" customFormat="1" ht="25.5" hidden="1">
      <c r="A566" s="97" t="s">
        <v>86</v>
      </c>
      <c r="B566" s="106" t="s">
        <v>534</v>
      </c>
      <c r="C566" s="106" t="s">
        <v>57</v>
      </c>
      <c r="D566" s="316">
        <f>D567</f>
        <v>0</v>
      </c>
    </row>
    <row r="567" spans="1:4" s="114" customFormat="1" ht="25.5" hidden="1">
      <c r="A567" s="105" t="s">
        <v>111</v>
      </c>
      <c r="B567" s="106" t="s">
        <v>534</v>
      </c>
      <c r="C567" s="106" t="s">
        <v>59</v>
      </c>
      <c r="D567" s="316">
        <f>'приложение 5.3.'!G61</f>
        <v>0</v>
      </c>
    </row>
    <row r="568" spans="1:4" s="114" customFormat="1" ht="140.25" hidden="1">
      <c r="A568" s="83" t="s">
        <v>489</v>
      </c>
      <c r="B568" s="84" t="s">
        <v>523</v>
      </c>
      <c r="C568" s="84"/>
      <c r="D568" s="316">
        <f>D569</f>
        <v>0</v>
      </c>
    </row>
    <row r="569" spans="1:4" s="114" customFormat="1" ht="51" hidden="1">
      <c r="A569" s="80" t="s">
        <v>55</v>
      </c>
      <c r="B569" s="84" t="s">
        <v>523</v>
      </c>
      <c r="C569" s="77" t="s">
        <v>56</v>
      </c>
      <c r="D569" s="316">
        <f>D570</f>
        <v>0</v>
      </c>
    </row>
    <row r="570" spans="1:4" s="114" customFormat="1" hidden="1">
      <c r="A570" s="80" t="s">
        <v>104</v>
      </c>
      <c r="B570" s="84" t="s">
        <v>523</v>
      </c>
      <c r="C570" s="77" t="s">
        <v>105</v>
      </c>
      <c r="D570" s="316">
        <f>'приложение 5.3.'!G520</f>
        <v>0</v>
      </c>
    </row>
    <row r="571" spans="1:4" s="114" customFormat="1" ht="76.5">
      <c r="A571" s="206" t="s">
        <v>501</v>
      </c>
      <c r="B571" s="135" t="s">
        <v>644</v>
      </c>
      <c r="C571" s="135"/>
      <c r="D571" s="316">
        <f>D572+D574</f>
        <v>0</v>
      </c>
    </row>
    <row r="572" spans="1:4" s="114" customFormat="1" ht="25.5">
      <c r="A572" s="105" t="s">
        <v>86</v>
      </c>
      <c r="B572" s="135" t="s">
        <v>644</v>
      </c>
      <c r="C572" s="106" t="s">
        <v>57</v>
      </c>
      <c r="D572" s="316">
        <f>D573</f>
        <v>-725</v>
      </c>
    </row>
    <row r="573" spans="1:4" s="114" customFormat="1" ht="25.5">
      <c r="A573" s="105" t="s">
        <v>111</v>
      </c>
      <c r="B573" s="135" t="s">
        <v>644</v>
      </c>
      <c r="C573" s="106" t="s">
        <v>59</v>
      </c>
      <c r="D573" s="316">
        <f>'приложение 5.3.'!G890</f>
        <v>-725</v>
      </c>
    </row>
    <row r="574" spans="1:4" s="114" customFormat="1">
      <c r="A574" s="206" t="s">
        <v>145</v>
      </c>
      <c r="B574" s="135" t="s">
        <v>644</v>
      </c>
      <c r="C574" s="135" t="s">
        <v>146</v>
      </c>
      <c r="D574" s="316">
        <f>D575</f>
        <v>725</v>
      </c>
    </row>
    <row r="575" spans="1:4" s="114" customFormat="1">
      <c r="A575" s="206" t="s">
        <v>162</v>
      </c>
      <c r="B575" s="135" t="s">
        <v>644</v>
      </c>
      <c r="C575" s="135" t="s">
        <v>163</v>
      </c>
      <c r="D575" s="316">
        <f>'приложение 5.3.'!G892</f>
        <v>725</v>
      </c>
    </row>
    <row r="576" spans="1:4" s="114" customFormat="1" ht="38.25" hidden="1">
      <c r="A576" s="8" t="s">
        <v>502</v>
      </c>
      <c r="B576" s="10" t="s">
        <v>646</v>
      </c>
      <c r="C576" s="10"/>
      <c r="D576" s="316">
        <f>D577+D579+D581+D583</f>
        <v>0</v>
      </c>
    </row>
    <row r="577" spans="1:4" s="114" customFormat="1" ht="51" hidden="1">
      <c r="A577" s="1" t="s">
        <v>55</v>
      </c>
      <c r="B577" s="10" t="s">
        <v>647</v>
      </c>
      <c r="C577" s="2" t="s">
        <v>56</v>
      </c>
      <c r="D577" s="316">
        <f>D578</f>
        <v>0</v>
      </c>
    </row>
    <row r="578" spans="1:4" s="114" customFormat="1" hidden="1">
      <c r="A578" s="1" t="s">
        <v>104</v>
      </c>
      <c r="B578" s="10" t="s">
        <v>647</v>
      </c>
      <c r="C578" s="2" t="s">
        <v>105</v>
      </c>
      <c r="D578" s="316">
        <f>'приложение 5.3.'!G916</f>
        <v>0</v>
      </c>
    </row>
    <row r="579" spans="1:4" s="114" customFormat="1" ht="25.5" hidden="1">
      <c r="A579" s="1" t="s">
        <v>650</v>
      </c>
      <c r="B579" s="10" t="s">
        <v>647</v>
      </c>
      <c r="C579" s="2" t="s">
        <v>57</v>
      </c>
      <c r="D579" s="316">
        <f>D580</f>
        <v>0</v>
      </c>
    </row>
    <row r="580" spans="1:4" s="114" customFormat="1" ht="25.5" hidden="1">
      <c r="A580" s="1" t="s">
        <v>111</v>
      </c>
      <c r="B580" s="10" t="s">
        <v>647</v>
      </c>
      <c r="C580" s="2" t="s">
        <v>59</v>
      </c>
      <c r="D580" s="316">
        <f>'приложение 5.3.'!G918</f>
        <v>0</v>
      </c>
    </row>
    <row r="581" spans="1:4" s="114" customFormat="1" hidden="1">
      <c r="A581" s="18" t="s">
        <v>71</v>
      </c>
      <c r="B581" s="10" t="s">
        <v>647</v>
      </c>
      <c r="C581" s="2" t="s">
        <v>72</v>
      </c>
      <c r="D581" s="316">
        <f>D582</f>
        <v>0</v>
      </c>
    </row>
    <row r="582" spans="1:4" s="114" customFormat="1" hidden="1">
      <c r="A582" s="18" t="s">
        <v>73</v>
      </c>
      <c r="B582" s="10" t="s">
        <v>647</v>
      </c>
      <c r="C582" s="2" t="s">
        <v>74</v>
      </c>
      <c r="D582" s="316">
        <f>'приложение 5.3.'!G920</f>
        <v>0</v>
      </c>
    </row>
    <row r="583" spans="1:4" s="114" customFormat="1" ht="76.5" hidden="1">
      <c r="A583" s="8" t="s">
        <v>503</v>
      </c>
      <c r="B583" s="17" t="s">
        <v>651</v>
      </c>
      <c r="C583" s="10"/>
      <c r="D583" s="316">
        <f>D584+D586</f>
        <v>0</v>
      </c>
    </row>
    <row r="584" spans="1:4" s="114" customFormat="1" ht="51" hidden="1">
      <c r="A584" s="1" t="s">
        <v>55</v>
      </c>
      <c r="B584" s="17" t="s">
        <v>651</v>
      </c>
      <c r="C584" s="2" t="s">
        <v>56</v>
      </c>
      <c r="D584" s="316">
        <f>D585</f>
        <v>0</v>
      </c>
    </row>
    <row r="585" spans="1:4" s="114" customFormat="1" hidden="1">
      <c r="A585" s="1" t="s">
        <v>104</v>
      </c>
      <c r="B585" s="17" t="s">
        <v>651</v>
      </c>
      <c r="C585" s="2" t="s">
        <v>105</v>
      </c>
      <c r="D585" s="316">
        <f>'приложение 5.3.'!G923</f>
        <v>0</v>
      </c>
    </row>
    <row r="586" spans="1:4" s="114" customFormat="1" ht="25.5" hidden="1">
      <c r="A586" s="1" t="s">
        <v>650</v>
      </c>
      <c r="B586" s="17" t="s">
        <v>651</v>
      </c>
      <c r="C586" s="2" t="s">
        <v>57</v>
      </c>
      <c r="D586" s="316">
        <f>D587</f>
        <v>0</v>
      </c>
    </row>
    <row r="587" spans="1:4" s="114" customFormat="1" ht="25.5" hidden="1">
      <c r="A587" s="1" t="s">
        <v>111</v>
      </c>
      <c r="B587" s="17" t="s">
        <v>651</v>
      </c>
      <c r="C587" s="2" t="s">
        <v>59</v>
      </c>
      <c r="D587" s="316">
        <f>'приложение 5.3.'!G925</f>
        <v>0</v>
      </c>
    </row>
    <row r="588" spans="1:4" s="114" customFormat="1" ht="25.5" hidden="1">
      <c r="A588" s="13" t="s">
        <v>652</v>
      </c>
      <c r="B588" s="16" t="s">
        <v>653</v>
      </c>
      <c r="C588" s="14"/>
      <c r="D588" s="320">
        <f>D589+D592+D595+D598</f>
        <v>0</v>
      </c>
    </row>
    <row r="589" spans="1:4" s="114" customFormat="1" ht="25.5" hidden="1">
      <c r="A589" s="8" t="s">
        <v>199</v>
      </c>
      <c r="B589" s="17" t="s">
        <v>654</v>
      </c>
      <c r="C589" s="10"/>
      <c r="D589" s="316">
        <f>D590</f>
        <v>0</v>
      </c>
    </row>
    <row r="590" spans="1:4" s="114" customFormat="1" ht="25.5" hidden="1">
      <c r="A590" s="8" t="s">
        <v>88</v>
      </c>
      <c r="B590" s="17" t="s">
        <v>654</v>
      </c>
      <c r="C590" s="10" t="s">
        <v>49</v>
      </c>
      <c r="D590" s="316">
        <f>D591</f>
        <v>0</v>
      </c>
    </row>
    <row r="591" spans="1:4" s="114" customFormat="1" hidden="1">
      <c r="A591" s="8" t="s">
        <v>66</v>
      </c>
      <c r="B591" s="17" t="s">
        <v>654</v>
      </c>
      <c r="C591" s="10" t="s">
        <v>64</v>
      </c>
      <c r="D591" s="316">
        <f>'приложение 5.3.'!G341</f>
        <v>0</v>
      </c>
    </row>
    <row r="592" spans="1:4" s="114" customFormat="1" ht="76.5" hidden="1">
      <c r="A592" s="21" t="s">
        <v>640</v>
      </c>
      <c r="B592" s="17" t="s">
        <v>655</v>
      </c>
      <c r="C592" s="10"/>
      <c r="D592" s="316">
        <f>D593</f>
        <v>0</v>
      </c>
    </row>
    <row r="593" spans="1:4" s="114" customFormat="1" ht="25.5" hidden="1">
      <c r="A593" s="8" t="s">
        <v>88</v>
      </c>
      <c r="B593" s="17" t="s">
        <v>655</v>
      </c>
      <c r="C593" s="10" t="s">
        <v>49</v>
      </c>
      <c r="D593" s="316">
        <f>D594</f>
        <v>0</v>
      </c>
    </row>
    <row r="594" spans="1:4" s="114" customFormat="1" hidden="1">
      <c r="A594" s="8" t="s">
        <v>66</v>
      </c>
      <c r="B594" s="17" t="s">
        <v>655</v>
      </c>
      <c r="C594" s="10" t="s">
        <v>64</v>
      </c>
      <c r="D594" s="316">
        <f>'приложение 5.3.'!G344</f>
        <v>0</v>
      </c>
    </row>
    <row r="595" spans="1:4" s="114" customFormat="1" ht="89.25" hidden="1">
      <c r="A595" s="21" t="s">
        <v>642</v>
      </c>
      <c r="B595" s="17" t="s">
        <v>656</v>
      </c>
      <c r="C595" s="10"/>
      <c r="D595" s="316">
        <f>D596</f>
        <v>0</v>
      </c>
    </row>
    <row r="596" spans="1:4" s="114" customFormat="1" ht="25.5" hidden="1">
      <c r="A596" s="8" t="s">
        <v>88</v>
      </c>
      <c r="B596" s="17" t="s">
        <v>656</v>
      </c>
      <c r="C596" s="10" t="s">
        <v>49</v>
      </c>
      <c r="D596" s="316">
        <f>D597</f>
        <v>0</v>
      </c>
    </row>
    <row r="597" spans="1:4" s="114" customFormat="1" hidden="1">
      <c r="A597" s="8" t="s">
        <v>66</v>
      </c>
      <c r="B597" s="17" t="s">
        <v>656</v>
      </c>
      <c r="C597" s="10" t="s">
        <v>64</v>
      </c>
      <c r="D597" s="316">
        <f>'приложение 5.3.'!G347</f>
        <v>0</v>
      </c>
    </row>
    <row r="598" spans="1:4" s="114" customFormat="1" ht="89.25" hidden="1">
      <c r="A598" s="8" t="s">
        <v>585</v>
      </c>
      <c r="B598" s="17" t="s">
        <v>657</v>
      </c>
      <c r="C598" s="10"/>
      <c r="D598" s="316">
        <f>D599</f>
        <v>0</v>
      </c>
    </row>
    <row r="599" spans="1:4" s="114" customFormat="1" ht="25.5" hidden="1">
      <c r="A599" s="8" t="s">
        <v>88</v>
      </c>
      <c r="B599" s="17" t="s">
        <v>657</v>
      </c>
      <c r="C599" s="10" t="s">
        <v>49</v>
      </c>
      <c r="D599" s="316">
        <f>D600</f>
        <v>0</v>
      </c>
    </row>
    <row r="600" spans="1:4" s="114" customFormat="1" hidden="1">
      <c r="A600" s="8" t="s">
        <v>66</v>
      </c>
      <c r="B600" s="17" t="s">
        <v>657</v>
      </c>
      <c r="C600" s="10" t="s">
        <v>64</v>
      </c>
      <c r="D600" s="316">
        <f>'приложение 5.3.'!G350</f>
        <v>0</v>
      </c>
    </row>
    <row r="601" spans="1:4" s="117" customFormat="1" ht="27">
      <c r="A601" s="95" t="s">
        <v>267</v>
      </c>
      <c r="B601" s="96" t="s">
        <v>268</v>
      </c>
      <c r="C601" s="96"/>
      <c r="D601" s="317">
        <f>D602</f>
        <v>0</v>
      </c>
    </row>
    <row r="602" spans="1:4" s="114" customFormat="1">
      <c r="A602" s="97" t="s">
        <v>215</v>
      </c>
      <c r="B602" s="98" t="s">
        <v>538</v>
      </c>
      <c r="C602" s="98"/>
      <c r="D602" s="316">
        <f>D603+D605</f>
        <v>0</v>
      </c>
    </row>
    <row r="603" spans="1:4" s="114" customFormat="1" ht="51">
      <c r="A603" s="105" t="s">
        <v>55</v>
      </c>
      <c r="B603" s="98" t="s">
        <v>538</v>
      </c>
      <c r="C603" s="106" t="s">
        <v>56</v>
      </c>
      <c r="D603" s="316">
        <f>D604</f>
        <v>54</v>
      </c>
    </row>
    <row r="604" spans="1:4" s="114" customFormat="1">
      <c r="A604" s="105" t="s">
        <v>104</v>
      </c>
      <c r="B604" s="98" t="s">
        <v>538</v>
      </c>
      <c r="C604" s="106" t="s">
        <v>105</v>
      </c>
      <c r="D604" s="316">
        <f>'приложение 5.3.'!G129</f>
        <v>54</v>
      </c>
    </row>
    <row r="605" spans="1:4" s="114" customFormat="1" ht="25.5">
      <c r="A605" s="97" t="s">
        <v>86</v>
      </c>
      <c r="B605" s="98" t="s">
        <v>538</v>
      </c>
      <c r="C605" s="98" t="s">
        <v>57</v>
      </c>
      <c r="D605" s="316">
        <f>D606</f>
        <v>-54</v>
      </c>
    </row>
    <row r="606" spans="1:4" s="114" customFormat="1" ht="25.5">
      <c r="A606" s="97" t="s">
        <v>111</v>
      </c>
      <c r="B606" s="98" t="s">
        <v>538</v>
      </c>
      <c r="C606" s="98" t="s">
        <v>59</v>
      </c>
      <c r="D606" s="316">
        <f>'приложение 5.3.'!G131</f>
        <v>-54</v>
      </c>
    </row>
    <row r="607" spans="1:4" s="117" customFormat="1" ht="27" hidden="1">
      <c r="A607" s="95" t="s">
        <v>269</v>
      </c>
      <c r="B607" s="96" t="s">
        <v>270</v>
      </c>
      <c r="C607" s="96"/>
      <c r="D607" s="317">
        <f>D608</f>
        <v>0</v>
      </c>
    </row>
    <row r="608" spans="1:4" s="114" customFormat="1" hidden="1">
      <c r="A608" s="97" t="s">
        <v>215</v>
      </c>
      <c r="B608" s="98" t="s">
        <v>551</v>
      </c>
      <c r="C608" s="98"/>
      <c r="D608" s="316">
        <f>D609</f>
        <v>0</v>
      </c>
    </row>
    <row r="609" spans="1:4" s="114" customFormat="1" ht="25.5" hidden="1">
      <c r="A609" s="97" t="s">
        <v>86</v>
      </c>
      <c r="B609" s="98" t="s">
        <v>551</v>
      </c>
      <c r="C609" s="98" t="s">
        <v>57</v>
      </c>
      <c r="D609" s="316">
        <f>D610</f>
        <v>0</v>
      </c>
    </row>
    <row r="610" spans="1:4" s="114" customFormat="1" ht="25.5" hidden="1">
      <c r="A610" s="97" t="s">
        <v>111</v>
      </c>
      <c r="B610" s="98" t="s">
        <v>551</v>
      </c>
      <c r="C610" s="98" t="s">
        <v>59</v>
      </c>
      <c r="D610" s="316">
        <f>'приложение 5.3.'!G135+'приложение 5.3.'!G413</f>
        <v>0</v>
      </c>
    </row>
    <row r="611" spans="1:4" s="118" customFormat="1" ht="43.5">
      <c r="A611" s="91" t="s">
        <v>364</v>
      </c>
      <c r="B611" s="107" t="s">
        <v>365</v>
      </c>
      <c r="C611" s="92"/>
      <c r="D611" s="318">
        <f>D612+D635+D639+D643</f>
        <v>-4419.5</v>
      </c>
    </row>
    <row r="612" spans="1:4" s="117" customFormat="1" ht="27">
      <c r="A612" s="95" t="s">
        <v>366</v>
      </c>
      <c r="B612" s="125" t="s">
        <v>367</v>
      </c>
      <c r="C612" s="96"/>
      <c r="D612" s="317">
        <f>D613+D620+D623+D626+D629+D632</f>
        <v>-1790.3999999999999</v>
      </c>
    </row>
    <row r="613" spans="1:4" s="114" customFormat="1" ht="25.5">
      <c r="A613" s="97" t="s">
        <v>199</v>
      </c>
      <c r="B613" s="104" t="s">
        <v>329</v>
      </c>
      <c r="C613" s="98"/>
      <c r="D613" s="316">
        <f>D614+D616+D618</f>
        <v>73.3</v>
      </c>
    </row>
    <row r="614" spans="1:4" s="114" customFormat="1" ht="51">
      <c r="A614" s="97" t="s">
        <v>55</v>
      </c>
      <c r="B614" s="104" t="s">
        <v>329</v>
      </c>
      <c r="C614" s="98" t="s">
        <v>56</v>
      </c>
      <c r="D614" s="316">
        <f>D615</f>
        <v>120.9</v>
      </c>
    </row>
    <row r="615" spans="1:4" s="114" customFormat="1">
      <c r="A615" s="97" t="s">
        <v>67</v>
      </c>
      <c r="B615" s="104" t="s">
        <v>329</v>
      </c>
      <c r="C615" s="98" t="s">
        <v>68</v>
      </c>
      <c r="D615" s="316">
        <f>'приложение 5.3.'!G355</f>
        <v>120.9</v>
      </c>
    </row>
    <row r="616" spans="1:4" s="114" customFormat="1" ht="25.5">
      <c r="A616" s="97" t="s">
        <v>86</v>
      </c>
      <c r="B616" s="104" t="s">
        <v>329</v>
      </c>
      <c r="C616" s="98" t="s">
        <v>57</v>
      </c>
      <c r="D616" s="316">
        <f>D617</f>
        <v>-47.600000000000009</v>
      </c>
    </row>
    <row r="617" spans="1:4" s="114" customFormat="1" ht="25.5">
      <c r="A617" s="97" t="s">
        <v>111</v>
      </c>
      <c r="B617" s="104" t="s">
        <v>329</v>
      </c>
      <c r="C617" s="98" t="s">
        <v>59</v>
      </c>
      <c r="D617" s="316">
        <f>'приложение 5.3.'!G357</f>
        <v>-47.600000000000009</v>
      </c>
    </row>
    <row r="618" spans="1:4" s="114" customFormat="1" hidden="1">
      <c r="A618" s="101" t="s">
        <v>71</v>
      </c>
      <c r="B618" s="104" t="s">
        <v>329</v>
      </c>
      <c r="C618" s="98" t="s">
        <v>72</v>
      </c>
      <c r="D618" s="316">
        <f>D619</f>
        <v>0</v>
      </c>
    </row>
    <row r="619" spans="1:4" s="114" customFormat="1" hidden="1">
      <c r="A619" s="101" t="s">
        <v>73</v>
      </c>
      <c r="B619" s="104" t="s">
        <v>329</v>
      </c>
      <c r="C619" s="98" t="s">
        <v>74</v>
      </c>
      <c r="D619" s="316">
        <f>'приложение 5.3.'!G359</f>
        <v>0</v>
      </c>
    </row>
    <row r="620" spans="1:4" s="114" customFormat="1">
      <c r="A620" s="97" t="s">
        <v>215</v>
      </c>
      <c r="B620" s="104" t="s">
        <v>570</v>
      </c>
      <c r="C620" s="98"/>
      <c r="D620" s="316">
        <f>D621</f>
        <v>-2527.6</v>
      </c>
    </row>
    <row r="621" spans="1:4" s="114" customFormat="1" ht="25.5">
      <c r="A621" s="97" t="s">
        <v>86</v>
      </c>
      <c r="B621" s="104" t="s">
        <v>570</v>
      </c>
      <c r="C621" s="98" t="s">
        <v>57</v>
      </c>
      <c r="D621" s="316">
        <f>D622</f>
        <v>-2527.6</v>
      </c>
    </row>
    <row r="622" spans="1:4" s="114" customFormat="1" ht="25.5">
      <c r="A622" s="97" t="s">
        <v>111</v>
      </c>
      <c r="B622" s="104" t="s">
        <v>570</v>
      </c>
      <c r="C622" s="98" t="s">
        <v>59</v>
      </c>
      <c r="D622" s="316">
        <f>'приложение 5.3.'!G362</f>
        <v>-2527.6</v>
      </c>
    </row>
    <row r="623" spans="1:4" s="114" customFormat="1" ht="63.75" hidden="1">
      <c r="A623" s="206" t="s">
        <v>477</v>
      </c>
      <c r="B623" s="135" t="s">
        <v>622</v>
      </c>
      <c r="C623" s="135"/>
      <c r="D623" s="316">
        <f>D624</f>
        <v>0</v>
      </c>
    </row>
    <row r="624" spans="1:4" s="114" customFormat="1" ht="25.5" hidden="1">
      <c r="A624" s="97" t="s">
        <v>86</v>
      </c>
      <c r="B624" s="135" t="s">
        <v>622</v>
      </c>
      <c r="C624" s="135" t="s">
        <v>57</v>
      </c>
      <c r="D624" s="316">
        <f>D625</f>
        <v>0</v>
      </c>
    </row>
    <row r="625" spans="1:4" s="114" customFormat="1" ht="25.5" hidden="1">
      <c r="A625" s="105" t="s">
        <v>111</v>
      </c>
      <c r="B625" s="135" t="s">
        <v>622</v>
      </c>
      <c r="C625" s="135" t="s">
        <v>59</v>
      </c>
      <c r="D625" s="316">
        <f>'приложение 5.3.'!G365</f>
        <v>0</v>
      </c>
    </row>
    <row r="626" spans="1:4" s="114" customFormat="1" ht="76.5" hidden="1">
      <c r="A626" s="206" t="s">
        <v>582</v>
      </c>
      <c r="B626" s="135" t="s">
        <v>623</v>
      </c>
      <c r="C626" s="135"/>
      <c r="D626" s="316">
        <f>D627</f>
        <v>0</v>
      </c>
    </row>
    <row r="627" spans="1:4" s="114" customFormat="1" ht="25.5" hidden="1">
      <c r="A627" s="97" t="s">
        <v>86</v>
      </c>
      <c r="B627" s="135" t="s">
        <v>623</v>
      </c>
      <c r="C627" s="135" t="s">
        <v>57</v>
      </c>
      <c r="D627" s="316">
        <f>D628</f>
        <v>0</v>
      </c>
    </row>
    <row r="628" spans="1:4" s="114" customFormat="1" ht="25.5" hidden="1">
      <c r="A628" s="105" t="s">
        <v>111</v>
      </c>
      <c r="B628" s="135" t="s">
        <v>623</v>
      </c>
      <c r="C628" s="135" t="s">
        <v>59</v>
      </c>
      <c r="D628" s="316">
        <f>'приложение 5.3.'!G368</f>
        <v>0</v>
      </c>
    </row>
    <row r="629" spans="1:4" s="114" customFormat="1" ht="25.5">
      <c r="A629" s="105" t="s">
        <v>666</v>
      </c>
      <c r="B629" s="106" t="s">
        <v>667</v>
      </c>
      <c r="C629" s="106"/>
      <c r="D629" s="316">
        <f>D630</f>
        <v>590.79999999999995</v>
      </c>
    </row>
    <row r="630" spans="1:4" s="114" customFormat="1" ht="25.5">
      <c r="A630" s="105" t="s">
        <v>86</v>
      </c>
      <c r="B630" s="106" t="s">
        <v>667</v>
      </c>
      <c r="C630" s="106" t="s">
        <v>57</v>
      </c>
      <c r="D630" s="316">
        <f>D631</f>
        <v>590.79999999999995</v>
      </c>
    </row>
    <row r="631" spans="1:4" s="114" customFormat="1" ht="25.5">
      <c r="A631" s="105" t="s">
        <v>111</v>
      </c>
      <c r="B631" s="106" t="s">
        <v>667</v>
      </c>
      <c r="C631" s="106" t="s">
        <v>59</v>
      </c>
      <c r="D631" s="316">
        <f>'приложение 5.3.'!G371</f>
        <v>590.79999999999995</v>
      </c>
    </row>
    <row r="632" spans="1:4" s="114" customFormat="1" ht="25.5">
      <c r="A632" s="105" t="s">
        <v>668</v>
      </c>
      <c r="B632" s="106" t="s">
        <v>669</v>
      </c>
      <c r="C632" s="106"/>
      <c r="D632" s="316">
        <f>D633</f>
        <v>73.099999999999994</v>
      </c>
    </row>
    <row r="633" spans="1:4" s="114" customFormat="1" ht="25.5">
      <c r="A633" s="105" t="s">
        <v>86</v>
      </c>
      <c r="B633" s="106" t="s">
        <v>669</v>
      </c>
      <c r="C633" s="106" t="s">
        <v>57</v>
      </c>
      <c r="D633" s="316">
        <f>D634</f>
        <v>73.099999999999994</v>
      </c>
    </row>
    <row r="634" spans="1:4" s="114" customFormat="1" ht="25.5">
      <c r="A634" s="105" t="s">
        <v>111</v>
      </c>
      <c r="B634" s="106" t="s">
        <v>669</v>
      </c>
      <c r="C634" s="106" t="s">
        <v>59</v>
      </c>
      <c r="D634" s="316">
        <f>'приложение 5.3.'!G374</f>
        <v>73.099999999999994</v>
      </c>
    </row>
    <row r="635" spans="1:4" s="117" customFormat="1" ht="13.5" hidden="1">
      <c r="A635" s="95" t="s">
        <v>368</v>
      </c>
      <c r="B635" s="125" t="s">
        <v>369</v>
      </c>
      <c r="C635" s="96"/>
      <c r="D635" s="317">
        <f>D636</f>
        <v>0</v>
      </c>
    </row>
    <row r="636" spans="1:4" s="114" customFormat="1" hidden="1">
      <c r="A636" s="97" t="s">
        <v>215</v>
      </c>
      <c r="B636" s="104" t="s">
        <v>569</v>
      </c>
      <c r="C636" s="98"/>
      <c r="D636" s="316">
        <f>D637</f>
        <v>0</v>
      </c>
    </row>
    <row r="637" spans="1:4" s="114" customFormat="1" ht="25.5" hidden="1">
      <c r="A637" s="97" t="s">
        <v>86</v>
      </c>
      <c r="B637" s="104" t="s">
        <v>569</v>
      </c>
      <c r="C637" s="98" t="s">
        <v>57</v>
      </c>
      <c r="D637" s="316">
        <f>D638</f>
        <v>0</v>
      </c>
    </row>
    <row r="638" spans="1:4" s="114" customFormat="1" ht="25.5" hidden="1">
      <c r="A638" s="97" t="s">
        <v>111</v>
      </c>
      <c r="B638" s="104" t="s">
        <v>569</v>
      </c>
      <c r="C638" s="98" t="s">
        <v>59</v>
      </c>
      <c r="D638" s="316">
        <f>'приложение 5.3.'!G378</f>
        <v>0</v>
      </c>
    </row>
    <row r="639" spans="1:4" s="117" customFormat="1" ht="27" hidden="1">
      <c r="A639" s="95" t="s">
        <v>370</v>
      </c>
      <c r="B639" s="125" t="s">
        <v>371</v>
      </c>
      <c r="C639" s="96"/>
      <c r="D639" s="317">
        <f>D640</f>
        <v>0</v>
      </c>
    </row>
    <row r="640" spans="1:4" s="114" customFormat="1" hidden="1">
      <c r="A640" s="97" t="s">
        <v>215</v>
      </c>
      <c r="B640" s="104" t="s">
        <v>568</v>
      </c>
      <c r="C640" s="98"/>
      <c r="D640" s="316">
        <f>D641</f>
        <v>0</v>
      </c>
    </row>
    <row r="641" spans="1:4" s="114" customFormat="1" ht="25.5" hidden="1">
      <c r="A641" s="97" t="s">
        <v>86</v>
      </c>
      <c r="B641" s="104" t="s">
        <v>568</v>
      </c>
      <c r="C641" s="98" t="s">
        <v>57</v>
      </c>
      <c r="D641" s="316">
        <f>D642</f>
        <v>0</v>
      </c>
    </row>
    <row r="642" spans="1:4" s="114" customFormat="1" ht="25.5" hidden="1">
      <c r="A642" s="97" t="s">
        <v>111</v>
      </c>
      <c r="B642" s="104" t="s">
        <v>568</v>
      </c>
      <c r="C642" s="98" t="s">
        <v>59</v>
      </c>
      <c r="D642" s="316">
        <f>'приложение 5.3.'!G382</f>
        <v>0</v>
      </c>
    </row>
    <row r="643" spans="1:4" s="117" customFormat="1" ht="13.5">
      <c r="A643" s="95" t="s">
        <v>390</v>
      </c>
      <c r="B643" s="96" t="s">
        <v>391</v>
      </c>
      <c r="C643" s="96"/>
      <c r="D643" s="317">
        <f>D644+D649+D652</f>
        <v>-2629.1</v>
      </c>
    </row>
    <row r="644" spans="1:4" s="114" customFormat="1">
      <c r="A644" s="97" t="s">
        <v>215</v>
      </c>
      <c r="B644" s="98" t="s">
        <v>567</v>
      </c>
      <c r="C644" s="98"/>
      <c r="D644" s="316">
        <f>D645+D647</f>
        <v>-2629.1</v>
      </c>
    </row>
    <row r="645" spans="1:4" s="114" customFormat="1" ht="25.5" hidden="1">
      <c r="A645" s="97" t="s">
        <v>86</v>
      </c>
      <c r="B645" s="98" t="s">
        <v>567</v>
      </c>
      <c r="C645" s="98" t="s">
        <v>57</v>
      </c>
      <c r="D645" s="316">
        <f>D646</f>
        <v>0</v>
      </c>
    </row>
    <row r="646" spans="1:4" s="114" customFormat="1" ht="25.5" hidden="1">
      <c r="A646" s="97" t="s">
        <v>111</v>
      </c>
      <c r="B646" s="98" t="s">
        <v>567</v>
      </c>
      <c r="C646" s="98" t="s">
        <v>59</v>
      </c>
      <c r="D646" s="316">
        <f>'приложение 5.3.'!G476</f>
        <v>0</v>
      </c>
    </row>
    <row r="647" spans="1:4" s="114" customFormat="1" ht="25.5">
      <c r="A647" s="97" t="s">
        <v>342</v>
      </c>
      <c r="B647" s="98" t="s">
        <v>567</v>
      </c>
      <c r="C647" s="98" t="s">
        <v>77</v>
      </c>
      <c r="D647" s="316">
        <f>D648</f>
        <v>-2629.1</v>
      </c>
    </row>
    <row r="648" spans="1:4" s="114" customFormat="1">
      <c r="A648" s="97" t="s">
        <v>35</v>
      </c>
      <c r="B648" s="98" t="s">
        <v>567</v>
      </c>
      <c r="C648" s="98" t="s">
        <v>78</v>
      </c>
      <c r="D648" s="316">
        <f>'приложение 5.3.'!G478</f>
        <v>-2629.1</v>
      </c>
    </row>
    <row r="649" spans="1:4" s="114" customFormat="1" ht="166.5" hidden="1" customHeight="1">
      <c r="A649" s="97" t="s">
        <v>487</v>
      </c>
      <c r="B649" s="98" t="s">
        <v>392</v>
      </c>
      <c r="C649" s="98"/>
      <c r="D649" s="316">
        <f>D650</f>
        <v>0</v>
      </c>
    </row>
    <row r="650" spans="1:4" s="114" customFormat="1" ht="25.5" hidden="1">
      <c r="A650" s="97" t="s">
        <v>342</v>
      </c>
      <c r="B650" s="98" t="s">
        <v>392</v>
      </c>
      <c r="C650" s="98" t="s">
        <v>77</v>
      </c>
      <c r="D650" s="316">
        <f>D651</f>
        <v>0</v>
      </c>
    </row>
    <row r="651" spans="1:4" s="114" customFormat="1" hidden="1">
      <c r="A651" s="97" t="s">
        <v>35</v>
      </c>
      <c r="B651" s="98" t="s">
        <v>392</v>
      </c>
      <c r="C651" s="98" t="s">
        <v>78</v>
      </c>
      <c r="D651" s="316">
        <f>'приложение 5.3.'!G481</f>
        <v>0</v>
      </c>
    </row>
    <row r="652" spans="1:4" s="114" customFormat="1" ht="165.75" hidden="1" customHeight="1">
      <c r="A652" s="97" t="s">
        <v>488</v>
      </c>
      <c r="B652" s="98" t="s">
        <v>393</v>
      </c>
      <c r="C652" s="98"/>
      <c r="D652" s="316">
        <f>D653</f>
        <v>0</v>
      </c>
    </row>
    <row r="653" spans="1:4" s="114" customFormat="1" ht="25.5" hidden="1">
      <c r="A653" s="97" t="s">
        <v>342</v>
      </c>
      <c r="B653" s="98" t="s">
        <v>393</v>
      </c>
      <c r="C653" s="98" t="s">
        <v>77</v>
      </c>
      <c r="D653" s="316">
        <f>D654</f>
        <v>0</v>
      </c>
    </row>
    <row r="654" spans="1:4" s="114" customFormat="1" hidden="1">
      <c r="A654" s="97" t="s">
        <v>35</v>
      </c>
      <c r="B654" s="98" t="s">
        <v>393</v>
      </c>
      <c r="C654" s="98" t="s">
        <v>78</v>
      </c>
      <c r="D654" s="316">
        <f>'приложение 5.3.'!G484</f>
        <v>0</v>
      </c>
    </row>
    <row r="655" spans="1:4" s="118" customFormat="1" ht="29.25">
      <c r="A655" s="91" t="s">
        <v>213</v>
      </c>
      <c r="B655" s="107" t="s">
        <v>214</v>
      </c>
      <c r="C655" s="92"/>
      <c r="D655" s="318">
        <f>D656+D659</f>
        <v>41</v>
      </c>
    </row>
    <row r="656" spans="1:4" s="114" customFormat="1" ht="25.5">
      <c r="A656" s="97" t="s">
        <v>199</v>
      </c>
      <c r="B656" s="104" t="s">
        <v>217</v>
      </c>
      <c r="C656" s="98"/>
      <c r="D656" s="316">
        <f>D657</f>
        <v>41</v>
      </c>
    </row>
    <row r="657" spans="1:4" s="114" customFormat="1" ht="25.5">
      <c r="A657" s="97" t="s">
        <v>88</v>
      </c>
      <c r="B657" s="104" t="s">
        <v>217</v>
      </c>
      <c r="C657" s="98" t="s">
        <v>49</v>
      </c>
      <c r="D657" s="316">
        <f>D658</f>
        <v>41</v>
      </c>
    </row>
    <row r="658" spans="1:4" s="114" customFormat="1">
      <c r="A658" s="97" t="s">
        <v>51</v>
      </c>
      <c r="B658" s="104" t="s">
        <v>217</v>
      </c>
      <c r="C658" s="98" t="s">
        <v>50</v>
      </c>
      <c r="D658" s="316">
        <f>'приложение 5.3.'!G697</f>
        <v>41</v>
      </c>
    </row>
    <row r="659" spans="1:4" s="114" customFormat="1" hidden="1">
      <c r="A659" s="97" t="s">
        <v>215</v>
      </c>
      <c r="B659" s="104" t="s">
        <v>216</v>
      </c>
      <c r="C659" s="98"/>
      <c r="D659" s="316">
        <f>D660+D662</f>
        <v>0</v>
      </c>
    </row>
    <row r="660" spans="1:4" s="114" customFormat="1" ht="25.5" hidden="1">
      <c r="A660" s="97" t="s">
        <v>86</v>
      </c>
      <c r="B660" s="104" t="s">
        <v>216</v>
      </c>
      <c r="C660" s="98" t="s">
        <v>57</v>
      </c>
      <c r="D660" s="316">
        <f>D661</f>
        <v>0</v>
      </c>
    </row>
    <row r="661" spans="1:4" s="114" customFormat="1" ht="25.5" hidden="1">
      <c r="A661" s="97" t="s">
        <v>111</v>
      </c>
      <c r="B661" s="104" t="s">
        <v>216</v>
      </c>
      <c r="C661" s="98" t="s">
        <v>59</v>
      </c>
      <c r="D661" s="316">
        <f>'приложение 5.3.'!G700</f>
        <v>0</v>
      </c>
    </row>
    <row r="662" spans="1:4" s="114" customFormat="1" ht="25.5" hidden="1">
      <c r="A662" s="97" t="s">
        <v>245</v>
      </c>
      <c r="B662" s="104" t="s">
        <v>216</v>
      </c>
      <c r="C662" s="98" t="s">
        <v>49</v>
      </c>
      <c r="D662" s="316">
        <f>D663+D664</f>
        <v>0</v>
      </c>
    </row>
    <row r="663" spans="1:4" s="114" customFormat="1" hidden="1">
      <c r="A663" s="97" t="s">
        <v>51</v>
      </c>
      <c r="B663" s="104" t="s">
        <v>216</v>
      </c>
      <c r="C663" s="98" t="s">
        <v>50</v>
      </c>
      <c r="D663" s="316">
        <f>'приложение 5.3.'!G681+'приложение 5.3.'!G702</f>
        <v>0</v>
      </c>
    </row>
    <row r="664" spans="1:4" s="114" customFormat="1" hidden="1">
      <c r="A664" s="97" t="s">
        <v>66</v>
      </c>
      <c r="B664" s="104" t="s">
        <v>216</v>
      </c>
      <c r="C664" s="98" t="s">
        <v>64</v>
      </c>
      <c r="D664" s="316">
        <f>'приложение 5.3.'!G703</f>
        <v>0</v>
      </c>
    </row>
    <row r="665" spans="1:4" s="118" customFormat="1" ht="43.5">
      <c r="A665" s="91" t="s">
        <v>350</v>
      </c>
      <c r="B665" s="92" t="s">
        <v>351</v>
      </c>
      <c r="C665" s="92"/>
      <c r="D665" s="318">
        <f>D666+D691</f>
        <v>52.800000000000182</v>
      </c>
    </row>
    <row r="666" spans="1:4" s="117" customFormat="1" ht="40.5">
      <c r="A666" s="95" t="s">
        <v>352</v>
      </c>
      <c r="B666" s="96" t="s">
        <v>353</v>
      </c>
      <c r="C666" s="96"/>
      <c r="D666" s="317">
        <f>D667+D674+D679+D682+D685+D688</f>
        <v>52.800000000000182</v>
      </c>
    </row>
    <row r="667" spans="1:4" s="114" customFormat="1" ht="25.5">
      <c r="A667" s="101" t="s">
        <v>199</v>
      </c>
      <c r="B667" s="98" t="s">
        <v>396</v>
      </c>
      <c r="C667" s="98"/>
      <c r="D667" s="316">
        <f>D668+D670+D672</f>
        <v>0</v>
      </c>
    </row>
    <row r="668" spans="1:4" s="114" customFormat="1" ht="60.75" customHeight="1">
      <c r="A668" s="97" t="s">
        <v>55</v>
      </c>
      <c r="B668" s="98" t="s">
        <v>396</v>
      </c>
      <c r="C668" s="98" t="s">
        <v>56</v>
      </c>
      <c r="D668" s="316">
        <f>D669</f>
        <v>138.4</v>
      </c>
    </row>
    <row r="669" spans="1:4" s="114" customFormat="1">
      <c r="A669" s="97" t="s">
        <v>67</v>
      </c>
      <c r="B669" s="98" t="s">
        <v>396</v>
      </c>
      <c r="C669" s="98" t="s">
        <v>68</v>
      </c>
      <c r="D669" s="316">
        <f>'приложение 5.3.'!G525</f>
        <v>138.4</v>
      </c>
    </row>
    <row r="670" spans="1:4" s="114" customFormat="1" ht="25.5">
      <c r="A670" s="97" t="s">
        <v>86</v>
      </c>
      <c r="B670" s="98" t="s">
        <v>396</v>
      </c>
      <c r="C670" s="98" t="s">
        <v>57</v>
      </c>
      <c r="D670" s="316">
        <f>D671</f>
        <v>-138.4</v>
      </c>
    </row>
    <row r="671" spans="1:4" s="114" customFormat="1" ht="25.5">
      <c r="A671" s="97" t="s">
        <v>111</v>
      </c>
      <c r="B671" s="98" t="s">
        <v>396</v>
      </c>
      <c r="C671" s="98" t="s">
        <v>59</v>
      </c>
      <c r="D671" s="316">
        <f>'приложение 5.3.'!G527</f>
        <v>-138.4</v>
      </c>
    </row>
    <row r="672" spans="1:4" s="114" customFormat="1" hidden="1">
      <c r="A672" s="101" t="s">
        <v>71</v>
      </c>
      <c r="B672" s="98" t="s">
        <v>396</v>
      </c>
      <c r="C672" s="98" t="s">
        <v>72</v>
      </c>
      <c r="D672" s="316">
        <f>D673</f>
        <v>0</v>
      </c>
    </row>
    <row r="673" spans="1:4" s="114" customFormat="1" hidden="1">
      <c r="A673" s="101" t="s">
        <v>73</v>
      </c>
      <c r="B673" s="98" t="s">
        <v>396</v>
      </c>
      <c r="C673" s="98" t="s">
        <v>74</v>
      </c>
      <c r="D673" s="316">
        <f>'приложение 5.3.'!G529</f>
        <v>0</v>
      </c>
    </row>
    <row r="674" spans="1:4" s="114" customFormat="1">
      <c r="A674" s="97" t="s">
        <v>215</v>
      </c>
      <c r="B674" s="98" t="s">
        <v>560</v>
      </c>
      <c r="C674" s="98"/>
      <c r="D674" s="316">
        <f>D675+D677</f>
        <v>52.800000000000182</v>
      </c>
    </row>
    <row r="675" spans="1:4" s="114" customFormat="1" ht="25.5">
      <c r="A675" s="97" t="s">
        <v>86</v>
      </c>
      <c r="B675" s="98" t="s">
        <v>560</v>
      </c>
      <c r="C675" s="98" t="s">
        <v>57</v>
      </c>
      <c r="D675" s="316">
        <f>D676</f>
        <v>52.800000000000182</v>
      </c>
    </row>
    <row r="676" spans="1:4" s="114" customFormat="1" ht="25.5">
      <c r="A676" s="97" t="s">
        <v>111</v>
      </c>
      <c r="B676" s="98" t="s">
        <v>560</v>
      </c>
      <c r="C676" s="98" t="s">
        <v>59</v>
      </c>
      <c r="D676" s="316">
        <f>'приложение 5.3.'!G285+'приложение 5.3.'!G418+'приложение 5.3.'!G489+'приложение 5.3.'!G231</f>
        <v>52.800000000000182</v>
      </c>
    </row>
    <row r="677" spans="1:4" s="114" customFormat="1" hidden="1">
      <c r="A677" s="105" t="s">
        <v>71</v>
      </c>
      <c r="B677" s="106" t="s">
        <v>560</v>
      </c>
      <c r="C677" s="106" t="s">
        <v>72</v>
      </c>
      <c r="D677" s="316">
        <f>D678</f>
        <v>0</v>
      </c>
    </row>
    <row r="678" spans="1:4" s="114" customFormat="1" ht="38.25" hidden="1">
      <c r="A678" s="105" t="s">
        <v>332</v>
      </c>
      <c r="B678" s="106" t="s">
        <v>560</v>
      </c>
      <c r="C678" s="106" t="s">
        <v>80</v>
      </c>
      <c r="D678" s="316">
        <f>'приложение 5.3.'!H420</f>
        <v>0</v>
      </c>
    </row>
    <row r="679" spans="1:4" s="114" customFormat="1" ht="159" hidden="1" customHeight="1">
      <c r="A679" s="97" t="s">
        <v>480</v>
      </c>
      <c r="B679" s="98" t="s">
        <v>378</v>
      </c>
      <c r="C679" s="98"/>
      <c r="D679" s="316">
        <f>D680</f>
        <v>0</v>
      </c>
    </row>
    <row r="680" spans="1:4" s="114" customFormat="1" hidden="1">
      <c r="A680" s="97" t="s">
        <v>71</v>
      </c>
      <c r="B680" s="98" t="s">
        <v>378</v>
      </c>
      <c r="C680" s="98" t="s">
        <v>72</v>
      </c>
      <c r="D680" s="316">
        <f>D681</f>
        <v>0</v>
      </c>
    </row>
    <row r="681" spans="1:4" s="114" customFormat="1" ht="38.25" hidden="1">
      <c r="A681" s="97" t="s">
        <v>332</v>
      </c>
      <c r="B681" s="98" t="s">
        <v>378</v>
      </c>
      <c r="C681" s="98" t="s">
        <v>80</v>
      </c>
      <c r="D681" s="316">
        <f>'приложение 5.3.'!G425</f>
        <v>0</v>
      </c>
    </row>
    <row r="682" spans="1:4" s="114" customFormat="1" ht="161.25" hidden="1" customHeight="1">
      <c r="A682" s="97" t="s">
        <v>481</v>
      </c>
      <c r="B682" s="98" t="s">
        <v>380</v>
      </c>
      <c r="C682" s="98"/>
      <c r="D682" s="316">
        <f>D683</f>
        <v>0</v>
      </c>
    </row>
    <row r="683" spans="1:4" s="114" customFormat="1" hidden="1">
      <c r="A683" s="97" t="s">
        <v>71</v>
      </c>
      <c r="B683" s="98" t="s">
        <v>380</v>
      </c>
      <c r="C683" s="98" t="s">
        <v>72</v>
      </c>
      <c r="D683" s="316">
        <f>D684</f>
        <v>0</v>
      </c>
    </row>
    <row r="684" spans="1:4" s="114" customFormat="1" ht="38.25" hidden="1">
      <c r="A684" s="97" t="s">
        <v>332</v>
      </c>
      <c r="B684" s="98" t="s">
        <v>380</v>
      </c>
      <c r="C684" s="98" t="s">
        <v>80</v>
      </c>
      <c r="D684" s="316">
        <f>'приложение 5.3.'!G430</f>
        <v>0</v>
      </c>
    </row>
    <row r="685" spans="1:4" s="114" customFormat="1" ht="120.75" hidden="1" customHeight="1">
      <c r="A685" s="80" t="s">
        <v>512</v>
      </c>
      <c r="B685" s="77" t="s">
        <v>522</v>
      </c>
      <c r="C685" s="132"/>
      <c r="D685" s="316">
        <f>D686</f>
        <v>0</v>
      </c>
    </row>
    <row r="686" spans="1:4" s="114" customFormat="1" ht="25.5" hidden="1">
      <c r="A686" s="97" t="s">
        <v>86</v>
      </c>
      <c r="B686" s="77" t="s">
        <v>522</v>
      </c>
      <c r="C686" s="132" t="s">
        <v>57</v>
      </c>
      <c r="D686" s="316">
        <f>D687</f>
        <v>0</v>
      </c>
    </row>
    <row r="687" spans="1:4" s="114" customFormat="1" ht="25.5" hidden="1">
      <c r="A687" s="80" t="s">
        <v>111</v>
      </c>
      <c r="B687" s="77" t="s">
        <v>522</v>
      </c>
      <c r="C687" s="132" t="s">
        <v>59</v>
      </c>
      <c r="D687" s="316">
        <f>'приложение 5.3.'!G492+'приложение 5.3.'!G234</f>
        <v>0</v>
      </c>
    </row>
    <row r="688" spans="1:4" s="114" customFormat="1" hidden="1">
      <c r="A688" s="83" t="s">
        <v>394</v>
      </c>
      <c r="B688" s="84" t="s">
        <v>524</v>
      </c>
      <c r="C688" s="84"/>
      <c r="D688" s="316">
        <f>D689</f>
        <v>0</v>
      </c>
    </row>
    <row r="689" spans="1:4" s="114" customFormat="1" ht="25.5" hidden="1">
      <c r="A689" s="97" t="s">
        <v>86</v>
      </c>
      <c r="B689" s="84" t="s">
        <v>524</v>
      </c>
      <c r="C689" s="84" t="s">
        <v>57</v>
      </c>
      <c r="D689" s="316">
        <f>D690</f>
        <v>0</v>
      </c>
    </row>
    <row r="690" spans="1:4" s="114" customFormat="1" ht="25.5" hidden="1">
      <c r="A690" s="83" t="s">
        <v>111</v>
      </c>
      <c r="B690" s="84" t="s">
        <v>524</v>
      </c>
      <c r="C690" s="84" t="s">
        <v>59</v>
      </c>
      <c r="D690" s="316">
        <f>'приложение 5.3.'!G495</f>
        <v>0</v>
      </c>
    </row>
    <row r="691" spans="1:4" s="117" customFormat="1" ht="27" hidden="1">
      <c r="A691" s="126" t="s">
        <v>397</v>
      </c>
      <c r="B691" s="96" t="s">
        <v>398</v>
      </c>
      <c r="C691" s="96"/>
      <c r="D691" s="317">
        <f>D692+D695</f>
        <v>0</v>
      </c>
    </row>
    <row r="692" spans="1:4" s="114" customFormat="1" hidden="1">
      <c r="A692" s="97" t="s">
        <v>215</v>
      </c>
      <c r="B692" s="98" t="s">
        <v>566</v>
      </c>
      <c r="C692" s="98"/>
      <c r="D692" s="316">
        <f>D693</f>
        <v>0</v>
      </c>
    </row>
    <row r="693" spans="1:4" s="114" customFormat="1" ht="25.5" hidden="1">
      <c r="A693" s="97" t="s">
        <v>86</v>
      </c>
      <c r="B693" s="98" t="s">
        <v>566</v>
      </c>
      <c r="C693" s="98" t="s">
        <v>57</v>
      </c>
      <c r="D693" s="316">
        <f>D694</f>
        <v>0</v>
      </c>
    </row>
    <row r="694" spans="1:4" s="114" customFormat="1" ht="25.5" hidden="1">
      <c r="A694" s="97" t="s">
        <v>111</v>
      </c>
      <c r="B694" s="98" t="s">
        <v>566</v>
      </c>
      <c r="C694" s="98" t="s">
        <v>59</v>
      </c>
      <c r="D694" s="316">
        <f>'приложение 5.3.'!G533</f>
        <v>0</v>
      </c>
    </row>
    <row r="695" spans="1:4" s="114" customFormat="1" ht="142.5" hidden="1" customHeight="1">
      <c r="A695" s="83" t="s">
        <v>486</v>
      </c>
      <c r="B695" s="84" t="s">
        <v>525</v>
      </c>
      <c r="C695" s="84"/>
      <c r="D695" s="316">
        <f>D696</f>
        <v>0</v>
      </c>
    </row>
    <row r="696" spans="1:4" s="114" customFormat="1" hidden="1">
      <c r="A696" s="83" t="s">
        <v>71</v>
      </c>
      <c r="B696" s="84" t="s">
        <v>525</v>
      </c>
      <c r="C696" s="84" t="s">
        <v>72</v>
      </c>
      <c r="D696" s="316">
        <f>D697</f>
        <v>0</v>
      </c>
    </row>
    <row r="697" spans="1:4" s="114" customFormat="1" ht="38.25" hidden="1">
      <c r="A697" s="83" t="s">
        <v>332</v>
      </c>
      <c r="B697" s="84" t="s">
        <v>525</v>
      </c>
      <c r="C697" s="84" t="s">
        <v>80</v>
      </c>
      <c r="D697" s="316">
        <f>'приложение 5.3.'!G452</f>
        <v>0</v>
      </c>
    </row>
    <row r="698" spans="1:4" s="118" customFormat="1" ht="43.5" hidden="1">
      <c r="A698" s="91" t="s">
        <v>385</v>
      </c>
      <c r="B698" s="92" t="s">
        <v>386</v>
      </c>
      <c r="C698" s="92"/>
      <c r="D698" s="318">
        <f>D704+D710+D713+D699+D707</f>
        <v>0</v>
      </c>
    </row>
    <row r="699" spans="1:4" s="118" customFormat="1" ht="15" hidden="1">
      <c r="A699" s="97" t="s">
        <v>215</v>
      </c>
      <c r="B699" s="10" t="s">
        <v>536</v>
      </c>
      <c r="C699" s="84"/>
      <c r="D699" s="316">
        <f>D700+D702</f>
        <v>0</v>
      </c>
    </row>
    <row r="700" spans="1:4" s="118" customFormat="1" ht="26.25" hidden="1">
      <c r="A700" s="105" t="s">
        <v>86</v>
      </c>
      <c r="B700" s="10" t="s">
        <v>536</v>
      </c>
      <c r="C700" s="106" t="s">
        <v>57</v>
      </c>
      <c r="D700" s="316">
        <f>D701</f>
        <v>0</v>
      </c>
    </row>
    <row r="701" spans="1:4" s="118" customFormat="1" ht="26.25" hidden="1">
      <c r="A701" s="105" t="s">
        <v>111</v>
      </c>
      <c r="B701" s="10" t="s">
        <v>536</v>
      </c>
      <c r="C701" s="106" t="s">
        <v>59</v>
      </c>
      <c r="D701" s="316">
        <f>'приложение 5.3.'!G456</f>
        <v>0</v>
      </c>
    </row>
    <row r="702" spans="1:4" s="118" customFormat="1" ht="26.25" hidden="1">
      <c r="A702" s="83" t="s">
        <v>342</v>
      </c>
      <c r="B702" s="10" t="s">
        <v>536</v>
      </c>
      <c r="C702" s="84" t="s">
        <v>77</v>
      </c>
      <c r="D702" s="316">
        <f>D703</f>
        <v>0</v>
      </c>
    </row>
    <row r="703" spans="1:4" s="118" customFormat="1" ht="15" hidden="1">
      <c r="A703" s="83" t="s">
        <v>35</v>
      </c>
      <c r="B703" s="10" t="s">
        <v>536</v>
      </c>
      <c r="C703" s="84" t="s">
        <v>78</v>
      </c>
      <c r="D703" s="316">
        <f>'приложение 5.3.'!G458</f>
        <v>0</v>
      </c>
    </row>
    <row r="704" spans="1:4" s="114" customFormat="1" ht="66.75" hidden="1" customHeight="1">
      <c r="A704" s="97" t="s">
        <v>485</v>
      </c>
      <c r="B704" s="98" t="s">
        <v>387</v>
      </c>
      <c r="C704" s="98"/>
      <c r="D704" s="316">
        <f>D705</f>
        <v>0</v>
      </c>
    </row>
    <row r="705" spans="1:4" s="114" customFormat="1" ht="25.5" hidden="1">
      <c r="A705" s="97" t="s">
        <v>342</v>
      </c>
      <c r="B705" s="98" t="s">
        <v>387</v>
      </c>
      <c r="C705" s="98" t="s">
        <v>77</v>
      </c>
      <c r="D705" s="316">
        <f>D706</f>
        <v>0</v>
      </c>
    </row>
    <row r="706" spans="1:4" s="114" customFormat="1" hidden="1">
      <c r="A706" s="97" t="s">
        <v>35</v>
      </c>
      <c r="B706" s="98" t="s">
        <v>387</v>
      </c>
      <c r="C706" s="98" t="s">
        <v>78</v>
      </c>
      <c r="D706" s="316">
        <f>'приложение 5.3.'!G461</f>
        <v>0</v>
      </c>
    </row>
    <row r="707" spans="1:4" s="114" customFormat="1" ht="96" hidden="1" customHeight="1">
      <c r="A707" s="206" t="s">
        <v>619</v>
      </c>
      <c r="B707" s="135" t="s">
        <v>618</v>
      </c>
      <c r="C707" s="135"/>
      <c r="D707" s="316">
        <f>D708</f>
        <v>0</v>
      </c>
    </row>
    <row r="708" spans="1:4" s="114" customFormat="1" ht="25.5" hidden="1">
      <c r="A708" s="206" t="s">
        <v>342</v>
      </c>
      <c r="B708" s="135" t="s">
        <v>618</v>
      </c>
      <c r="C708" s="135" t="s">
        <v>77</v>
      </c>
      <c r="D708" s="316">
        <f>D709</f>
        <v>0</v>
      </c>
    </row>
    <row r="709" spans="1:4" s="114" customFormat="1" hidden="1">
      <c r="A709" s="206" t="s">
        <v>35</v>
      </c>
      <c r="B709" s="135" t="s">
        <v>618</v>
      </c>
      <c r="C709" s="135" t="s">
        <v>78</v>
      </c>
      <c r="D709" s="316">
        <f>'приложение 5.3.'!G464</f>
        <v>0</v>
      </c>
    </row>
    <row r="710" spans="1:4" s="114" customFormat="1" ht="159" hidden="1" customHeight="1">
      <c r="A710" s="201" t="s">
        <v>626</v>
      </c>
      <c r="B710" s="98" t="s">
        <v>388</v>
      </c>
      <c r="C710" s="98"/>
      <c r="D710" s="316">
        <f>D711</f>
        <v>0</v>
      </c>
    </row>
    <row r="711" spans="1:4" s="114" customFormat="1" ht="25.5" hidden="1">
      <c r="A711" s="97" t="s">
        <v>342</v>
      </c>
      <c r="B711" s="98" t="s">
        <v>388</v>
      </c>
      <c r="C711" s="98" t="s">
        <v>77</v>
      </c>
      <c r="D711" s="316">
        <f>D712</f>
        <v>0</v>
      </c>
    </row>
    <row r="712" spans="1:4" s="114" customFormat="1" hidden="1">
      <c r="A712" s="97" t="s">
        <v>35</v>
      </c>
      <c r="B712" s="98" t="s">
        <v>388</v>
      </c>
      <c r="C712" s="98" t="s">
        <v>78</v>
      </c>
      <c r="D712" s="316">
        <f>'приложение 5.3.'!G467</f>
        <v>0</v>
      </c>
    </row>
    <row r="713" spans="1:4" s="114" customFormat="1" ht="162" hidden="1" customHeight="1">
      <c r="A713" s="97" t="s">
        <v>625</v>
      </c>
      <c r="B713" s="98" t="s">
        <v>389</v>
      </c>
      <c r="C713" s="98"/>
      <c r="D713" s="316">
        <f>D714</f>
        <v>0</v>
      </c>
    </row>
    <row r="714" spans="1:4" s="114" customFormat="1" ht="25.5" hidden="1">
      <c r="A714" s="97" t="s">
        <v>342</v>
      </c>
      <c r="B714" s="98" t="s">
        <v>389</v>
      </c>
      <c r="C714" s="98" t="s">
        <v>77</v>
      </c>
      <c r="D714" s="316">
        <f>D715</f>
        <v>0</v>
      </c>
    </row>
    <row r="715" spans="1:4" s="114" customFormat="1" hidden="1">
      <c r="A715" s="97" t="s">
        <v>35</v>
      </c>
      <c r="B715" s="98" t="s">
        <v>389</v>
      </c>
      <c r="C715" s="98" t="s">
        <v>78</v>
      </c>
      <c r="D715" s="316">
        <f>'приложение 5.3.'!G470</f>
        <v>0</v>
      </c>
    </row>
    <row r="716" spans="1:4" s="112" customFormat="1" ht="24" customHeight="1">
      <c r="A716" s="127" t="s">
        <v>520</v>
      </c>
      <c r="B716" s="127"/>
      <c r="C716" s="127"/>
      <c r="D716" s="332">
        <f>D9+D22+D136+D241+D259+D263+D309+D329+D368+D384+D391+D422+D432+D473+D490+D611+D655+D665+D698</f>
        <v>58131.900000000009</v>
      </c>
    </row>
    <row r="717" spans="1:4">
      <c r="D717" s="289"/>
    </row>
    <row r="718" spans="1:4">
      <c r="D718" s="289"/>
    </row>
    <row r="719" spans="1:4">
      <c r="D719" s="289"/>
    </row>
    <row r="720" spans="1:4">
      <c r="D720" s="289"/>
    </row>
  </sheetData>
  <autoFilter ref="A8:D716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opLeftCell="A2" workbookViewId="0">
      <selection activeCell="G31" sqref="G31"/>
    </sheetView>
  </sheetViews>
  <sheetFormatPr defaultColWidth="9.140625" defaultRowHeight="15"/>
  <cols>
    <col min="1" max="1" width="4.140625" style="54" customWidth="1"/>
    <col min="2" max="2" width="46.5703125" style="23" customWidth="1"/>
    <col min="3" max="3" width="4.85546875" style="23" customWidth="1"/>
    <col min="4" max="4" width="4.28515625" style="23" customWidth="1"/>
    <col min="5" max="5" width="15.140625" style="52" customWidth="1"/>
    <col min="6" max="7" width="16.140625" style="23" customWidth="1"/>
    <col min="8" max="8" width="16.5703125" style="23" customWidth="1"/>
    <col min="9" max="9" width="16.140625" style="23" customWidth="1"/>
    <col min="10" max="12" width="9.28515625" style="23" bestFit="1" customWidth="1"/>
    <col min="13" max="13" width="13.28515625" style="24" customWidth="1"/>
    <col min="14" max="16" width="9.140625" style="23"/>
    <col min="17" max="17" width="9.28515625" style="23" bestFit="1" customWidth="1"/>
    <col min="18" max="256" width="9.140625" style="23"/>
    <col min="257" max="257" width="4.140625" style="23" customWidth="1"/>
    <col min="258" max="258" width="46.5703125" style="23" customWidth="1"/>
    <col min="259" max="259" width="4.85546875" style="23" customWidth="1"/>
    <col min="260" max="260" width="4.28515625" style="23" customWidth="1"/>
    <col min="261" max="261" width="11.5703125" style="23" customWidth="1"/>
    <col min="262" max="262" width="12" style="23" customWidth="1"/>
    <col min="263" max="263" width="11.7109375" style="23" customWidth="1"/>
    <col min="264" max="264" width="11.140625" style="23" customWidth="1"/>
    <col min="265" max="265" width="12.85546875" style="23" customWidth="1"/>
    <col min="266" max="268" width="9.28515625" style="23" bestFit="1" customWidth="1"/>
    <col min="269" max="269" width="13.28515625" style="23" customWidth="1"/>
    <col min="270" max="272" width="9.140625" style="23"/>
    <col min="273" max="273" width="9.28515625" style="23" bestFit="1" customWidth="1"/>
    <col min="274" max="512" width="9.140625" style="23"/>
    <col min="513" max="513" width="4.140625" style="23" customWidth="1"/>
    <col min="514" max="514" width="46.5703125" style="23" customWidth="1"/>
    <col min="515" max="515" width="4.85546875" style="23" customWidth="1"/>
    <col min="516" max="516" width="4.28515625" style="23" customWidth="1"/>
    <col min="517" max="517" width="11.5703125" style="23" customWidth="1"/>
    <col min="518" max="518" width="12" style="23" customWidth="1"/>
    <col min="519" max="519" width="11.7109375" style="23" customWidth="1"/>
    <col min="520" max="520" width="11.140625" style="23" customWidth="1"/>
    <col min="521" max="521" width="12.85546875" style="23" customWidth="1"/>
    <col min="522" max="524" width="9.28515625" style="23" bestFit="1" customWidth="1"/>
    <col min="525" max="525" width="13.28515625" style="23" customWidth="1"/>
    <col min="526" max="528" width="9.140625" style="23"/>
    <col min="529" max="529" width="9.28515625" style="23" bestFit="1" customWidth="1"/>
    <col min="530" max="768" width="9.140625" style="23"/>
    <col min="769" max="769" width="4.140625" style="23" customWidth="1"/>
    <col min="770" max="770" width="46.5703125" style="23" customWidth="1"/>
    <col min="771" max="771" width="4.85546875" style="23" customWidth="1"/>
    <col min="772" max="772" width="4.28515625" style="23" customWidth="1"/>
    <col min="773" max="773" width="11.5703125" style="23" customWidth="1"/>
    <col min="774" max="774" width="12" style="23" customWidth="1"/>
    <col min="775" max="775" width="11.7109375" style="23" customWidth="1"/>
    <col min="776" max="776" width="11.140625" style="23" customWidth="1"/>
    <col min="777" max="777" width="12.85546875" style="23" customWidth="1"/>
    <col min="778" max="780" width="9.28515625" style="23" bestFit="1" customWidth="1"/>
    <col min="781" max="781" width="13.28515625" style="23" customWidth="1"/>
    <col min="782" max="784" width="9.140625" style="23"/>
    <col min="785" max="785" width="9.28515625" style="23" bestFit="1" customWidth="1"/>
    <col min="786" max="1024" width="9.140625" style="23"/>
    <col min="1025" max="1025" width="4.140625" style="23" customWidth="1"/>
    <col min="1026" max="1026" width="46.5703125" style="23" customWidth="1"/>
    <col min="1027" max="1027" width="4.85546875" style="23" customWidth="1"/>
    <col min="1028" max="1028" width="4.28515625" style="23" customWidth="1"/>
    <col min="1029" max="1029" width="11.5703125" style="23" customWidth="1"/>
    <col min="1030" max="1030" width="12" style="23" customWidth="1"/>
    <col min="1031" max="1031" width="11.7109375" style="23" customWidth="1"/>
    <col min="1032" max="1032" width="11.140625" style="23" customWidth="1"/>
    <col min="1033" max="1033" width="12.85546875" style="23" customWidth="1"/>
    <col min="1034" max="1036" width="9.28515625" style="23" bestFit="1" customWidth="1"/>
    <col min="1037" max="1037" width="13.28515625" style="23" customWidth="1"/>
    <col min="1038" max="1040" width="9.140625" style="23"/>
    <col min="1041" max="1041" width="9.28515625" style="23" bestFit="1" customWidth="1"/>
    <col min="1042" max="1280" width="9.140625" style="23"/>
    <col min="1281" max="1281" width="4.140625" style="23" customWidth="1"/>
    <col min="1282" max="1282" width="46.5703125" style="23" customWidth="1"/>
    <col min="1283" max="1283" width="4.85546875" style="23" customWidth="1"/>
    <col min="1284" max="1284" width="4.28515625" style="23" customWidth="1"/>
    <col min="1285" max="1285" width="11.5703125" style="23" customWidth="1"/>
    <col min="1286" max="1286" width="12" style="23" customWidth="1"/>
    <col min="1287" max="1287" width="11.7109375" style="23" customWidth="1"/>
    <col min="1288" max="1288" width="11.140625" style="23" customWidth="1"/>
    <col min="1289" max="1289" width="12.85546875" style="23" customWidth="1"/>
    <col min="1290" max="1292" width="9.28515625" style="23" bestFit="1" customWidth="1"/>
    <col min="1293" max="1293" width="13.28515625" style="23" customWidth="1"/>
    <col min="1294" max="1296" width="9.140625" style="23"/>
    <col min="1297" max="1297" width="9.28515625" style="23" bestFit="1" customWidth="1"/>
    <col min="1298" max="1536" width="9.140625" style="23"/>
    <col min="1537" max="1537" width="4.140625" style="23" customWidth="1"/>
    <col min="1538" max="1538" width="46.5703125" style="23" customWidth="1"/>
    <col min="1539" max="1539" width="4.85546875" style="23" customWidth="1"/>
    <col min="1540" max="1540" width="4.28515625" style="23" customWidth="1"/>
    <col min="1541" max="1541" width="11.5703125" style="23" customWidth="1"/>
    <col min="1542" max="1542" width="12" style="23" customWidth="1"/>
    <col min="1543" max="1543" width="11.7109375" style="23" customWidth="1"/>
    <col min="1544" max="1544" width="11.140625" style="23" customWidth="1"/>
    <col min="1545" max="1545" width="12.85546875" style="23" customWidth="1"/>
    <col min="1546" max="1548" width="9.28515625" style="23" bestFit="1" customWidth="1"/>
    <col min="1549" max="1549" width="13.28515625" style="23" customWidth="1"/>
    <col min="1550" max="1552" width="9.140625" style="23"/>
    <col min="1553" max="1553" width="9.28515625" style="23" bestFit="1" customWidth="1"/>
    <col min="1554" max="1792" width="9.140625" style="23"/>
    <col min="1793" max="1793" width="4.140625" style="23" customWidth="1"/>
    <col min="1794" max="1794" width="46.5703125" style="23" customWidth="1"/>
    <col min="1795" max="1795" width="4.85546875" style="23" customWidth="1"/>
    <col min="1796" max="1796" width="4.28515625" style="23" customWidth="1"/>
    <col min="1797" max="1797" width="11.5703125" style="23" customWidth="1"/>
    <col min="1798" max="1798" width="12" style="23" customWidth="1"/>
    <col min="1799" max="1799" width="11.7109375" style="23" customWidth="1"/>
    <col min="1800" max="1800" width="11.140625" style="23" customWidth="1"/>
    <col min="1801" max="1801" width="12.85546875" style="23" customWidth="1"/>
    <col min="1802" max="1804" width="9.28515625" style="23" bestFit="1" customWidth="1"/>
    <col min="1805" max="1805" width="13.28515625" style="23" customWidth="1"/>
    <col min="1806" max="1808" width="9.140625" style="23"/>
    <col min="1809" max="1809" width="9.28515625" style="23" bestFit="1" customWidth="1"/>
    <col min="1810" max="2048" width="9.140625" style="23"/>
    <col min="2049" max="2049" width="4.140625" style="23" customWidth="1"/>
    <col min="2050" max="2050" width="46.5703125" style="23" customWidth="1"/>
    <col min="2051" max="2051" width="4.85546875" style="23" customWidth="1"/>
    <col min="2052" max="2052" width="4.28515625" style="23" customWidth="1"/>
    <col min="2053" max="2053" width="11.5703125" style="23" customWidth="1"/>
    <col min="2054" max="2054" width="12" style="23" customWidth="1"/>
    <col min="2055" max="2055" width="11.7109375" style="23" customWidth="1"/>
    <col min="2056" max="2056" width="11.140625" style="23" customWidth="1"/>
    <col min="2057" max="2057" width="12.85546875" style="23" customWidth="1"/>
    <col min="2058" max="2060" width="9.28515625" style="23" bestFit="1" customWidth="1"/>
    <col min="2061" max="2061" width="13.28515625" style="23" customWidth="1"/>
    <col min="2062" max="2064" width="9.140625" style="23"/>
    <col min="2065" max="2065" width="9.28515625" style="23" bestFit="1" customWidth="1"/>
    <col min="2066" max="2304" width="9.140625" style="23"/>
    <col min="2305" max="2305" width="4.140625" style="23" customWidth="1"/>
    <col min="2306" max="2306" width="46.5703125" style="23" customWidth="1"/>
    <col min="2307" max="2307" width="4.85546875" style="23" customWidth="1"/>
    <col min="2308" max="2308" width="4.28515625" style="23" customWidth="1"/>
    <col min="2309" max="2309" width="11.5703125" style="23" customWidth="1"/>
    <col min="2310" max="2310" width="12" style="23" customWidth="1"/>
    <col min="2311" max="2311" width="11.7109375" style="23" customWidth="1"/>
    <col min="2312" max="2312" width="11.140625" style="23" customWidth="1"/>
    <col min="2313" max="2313" width="12.85546875" style="23" customWidth="1"/>
    <col min="2314" max="2316" width="9.28515625" style="23" bestFit="1" customWidth="1"/>
    <col min="2317" max="2317" width="13.28515625" style="23" customWidth="1"/>
    <col min="2318" max="2320" width="9.140625" style="23"/>
    <col min="2321" max="2321" width="9.28515625" style="23" bestFit="1" customWidth="1"/>
    <col min="2322" max="2560" width="9.140625" style="23"/>
    <col min="2561" max="2561" width="4.140625" style="23" customWidth="1"/>
    <col min="2562" max="2562" width="46.5703125" style="23" customWidth="1"/>
    <col min="2563" max="2563" width="4.85546875" style="23" customWidth="1"/>
    <col min="2564" max="2564" width="4.28515625" style="23" customWidth="1"/>
    <col min="2565" max="2565" width="11.5703125" style="23" customWidth="1"/>
    <col min="2566" max="2566" width="12" style="23" customWidth="1"/>
    <col min="2567" max="2567" width="11.7109375" style="23" customWidth="1"/>
    <col min="2568" max="2568" width="11.140625" style="23" customWidth="1"/>
    <col min="2569" max="2569" width="12.85546875" style="23" customWidth="1"/>
    <col min="2570" max="2572" width="9.28515625" style="23" bestFit="1" customWidth="1"/>
    <col min="2573" max="2573" width="13.28515625" style="23" customWidth="1"/>
    <col min="2574" max="2576" width="9.140625" style="23"/>
    <col min="2577" max="2577" width="9.28515625" style="23" bestFit="1" customWidth="1"/>
    <col min="2578" max="2816" width="9.140625" style="23"/>
    <col min="2817" max="2817" width="4.140625" style="23" customWidth="1"/>
    <col min="2818" max="2818" width="46.5703125" style="23" customWidth="1"/>
    <col min="2819" max="2819" width="4.85546875" style="23" customWidth="1"/>
    <col min="2820" max="2820" width="4.28515625" style="23" customWidth="1"/>
    <col min="2821" max="2821" width="11.5703125" style="23" customWidth="1"/>
    <col min="2822" max="2822" width="12" style="23" customWidth="1"/>
    <col min="2823" max="2823" width="11.7109375" style="23" customWidth="1"/>
    <col min="2824" max="2824" width="11.140625" style="23" customWidth="1"/>
    <col min="2825" max="2825" width="12.85546875" style="23" customWidth="1"/>
    <col min="2826" max="2828" width="9.28515625" style="23" bestFit="1" customWidth="1"/>
    <col min="2829" max="2829" width="13.28515625" style="23" customWidth="1"/>
    <col min="2830" max="2832" width="9.140625" style="23"/>
    <col min="2833" max="2833" width="9.28515625" style="23" bestFit="1" customWidth="1"/>
    <col min="2834" max="3072" width="9.140625" style="23"/>
    <col min="3073" max="3073" width="4.140625" style="23" customWidth="1"/>
    <col min="3074" max="3074" width="46.5703125" style="23" customWidth="1"/>
    <col min="3075" max="3075" width="4.85546875" style="23" customWidth="1"/>
    <col min="3076" max="3076" width="4.28515625" style="23" customWidth="1"/>
    <col min="3077" max="3077" width="11.5703125" style="23" customWidth="1"/>
    <col min="3078" max="3078" width="12" style="23" customWidth="1"/>
    <col min="3079" max="3079" width="11.7109375" style="23" customWidth="1"/>
    <col min="3080" max="3080" width="11.140625" style="23" customWidth="1"/>
    <col min="3081" max="3081" width="12.85546875" style="23" customWidth="1"/>
    <col min="3082" max="3084" width="9.28515625" style="23" bestFit="1" customWidth="1"/>
    <col min="3085" max="3085" width="13.28515625" style="23" customWidth="1"/>
    <col min="3086" max="3088" width="9.140625" style="23"/>
    <col min="3089" max="3089" width="9.28515625" style="23" bestFit="1" customWidth="1"/>
    <col min="3090" max="3328" width="9.140625" style="23"/>
    <col min="3329" max="3329" width="4.140625" style="23" customWidth="1"/>
    <col min="3330" max="3330" width="46.5703125" style="23" customWidth="1"/>
    <col min="3331" max="3331" width="4.85546875" style="23" customWidth="1"/>
    <col min="3332" max="3332" width="4.28515625" style="23" customWidth="1"/>
    <col min="3333" max="3333" width="11.5703125" style="23" customWidth="1"/>
    <col min="3334" max="3334" width="12" style="23" customWidth="1"/>
    <col min="3335" max="3335" width="11.7109375" style="23" customWidth="1"/>
    <col min="3336" max="3336" width="11.140625" style="23" customWidth="1"/>
    <col min="3337" max="3337" width="12.85546875" style="23" customWidth="1"/>
    <col min="3338" max="3340" width="9.28515625" style="23" bestFit="1" customWidth="1"/>
    <col min="3341" max="3341" width="13.28515625" style="23" customWidth="1"/>
    <col min="3342" max="3344" width="9.140625" style="23"/>
    <col min="3345" max="3345" width="9.28515625" style="23" bestFit="1" customWidth="1"/>
    <col min="3346" max="3584" width="9.140625" style="23"/>
    <col min="3585" max="3585" width="4.140625" style="23" customWidth="1"/>
    <col min="3586" max="3586" width="46.5703125" style="23" customWidth="1"/>
    <col min="3587" max="3587" width="4.85546875" style="23" customWidth="1"/>
    <col min="3588" max="3588" width="4.28515625" style="23" customWidth="1"/>
    <col min="3589" max="3589" width="11.5703125" style="23" customWidth="1"/>
    <col min="3590" max="3590" width="12" style="23" customWidth="1"/>
    <col min="3591" max="3591" width="11.7109375" style="23" customWidth="1"/>
    <col min="3592" max="3592" width="11.140625" style="23" customWidth="1"/>
    <col min="3593" max="3593" width="12.85546875" style="23" customWidth="1"/>
    <col min="3594" max="3596" width="9.28515625" style="23" bestFit="1" customWidth="1"/>
    <col min="3597" max="3597" width="13.28515625" style="23" customWidth="1"/>
    <col min="3598" max="3600" width="9.140625" style="23"/>
    <col min="3601" max="3601" width="9.28515625" style="23" bestFit="1" customWidth="1"/>
    <col min="3602" max="3840" width="9.140625" style="23"/>
    <col min="3841" max="3841" width="4.140625" style="23" customWidth="1"/>
    <col min="3842" max="3842" width="46.5703125" style="23" customWidth="1"/>
    <col min="3843" max="3843" width="4.85546875" style="23" customWidth="1"/>
    <col min="3844" max="3844" width="4.28515625" style="23" customWidth="1"/>
    <col min="3845" max="3845" width="11.5703125" style="23" customWidth="1"/>
    <col min="3846" max="3846" width="12" style="23" customWidth="1"/>
    <col min="3847" max="3847" width="11.7109375" style="23" customWidth="1"/>
    <col min="3848" max="3848" width="11.140625" style="23" customWidth="1"/>
    <col min="3849" max="3849" width="12.85546875" style="23" customWidth="1"/>
    <col min="3850" max="3852" width="9.28515625" style="23" bestFit="1" customWidth="1"/>
    <col min="3853" max="3853" width="13.28515625" style="23" customWidth="1"/>
    <col min="3854" max="3856" width="9.140625" style="23"/>
    <col min="3857" max="3857" width="9.28515625" style="23" bestFit="1" customWidth="1"/>
    <col min="3858" max="4096" width="9.140625" style="23"/>
    <col min="4097" max="4097" width="4.140625" style="23" customWidth="1"/>
    <col min="4098" max="4098" width="46.5703125" style="23" customWidth="1"/>
    <col min="4099" max="4099" width="4.85546875" style="23" customWidth="1"/>
    <col min="4100" max="4100" width="4.28515625" style="23" customWidth="1"/>
    <col min="4101" max="4101" width="11.5703125" style="23" customWidth="1"/>
    <col min="4102" max="4102" width="12" style="23" customWidth="1"/>
    <col min="4103" max="4103" width="11.7109375" style="23" customWidth="1"/>
    <col min="4104" max="4104" width="11.140625" style="23" customWidth="1"/>
    <col min="4105" max="4105" width="12.85546875" style="23" customWidth="1"/>
    <col min="4106" max="4108" width="9.28515625" style="23" bestFit="1" customWidth="1"/>
    <col min="4109" max="4109" width="13.28515625" style="23" customWidth="1"/>
    <col min="4110" max="4112" width="9.140625" style="23"/>
    <col min="4113" max="4113" width="9.28515625" style="23" bestFit="1" customWidth="1"/>
    <col min="4114" max="4352" width="9.140625" style="23"/>
    <col min="4353" max="4353" width="4.140625" style="23" customWidth="1"/>
    <col min="4354" max="4354" width="46.5703125" style="23" customWidth="1"/>
    <col min="4355" max="4355" width="4.85546875" style="23" customWidth="1"/>
    <col min="4356" max="4356" width="4.28515625" style="23" customWidth="1"/>
    <col min="4357" max="4357" width="11.5703125" style="23" customWidth="1"/>
    <col min="4358" max="4358" width="12" style="23" customWidth="1"/>
    <col min="4359" max="4359" width="11.7109375" style="23" customWidth="1"/>
    <col min="4360" max="4360" width="11.140625" style="23" customWidth="1"/>
    <col min="4361" max="4361" width="12.85546875" style="23" customWidth="1"/>
    <col min="4362" max="4364" width="9.28515625" style="23" bestFit="1" customWidth="1"/>
    <col min="4365" max="4365" width="13.28515625" style="23" customWidth="1"/>
    <col min="4366" max="4368" width="9.140625" style="23"/>
    <col min="4369" max="4369" width="9.28515625" style="23" bestFit="1" customWidth="1"/>
    <col min="4370" max="4608" width="9.140625" style="23"/>
    <col min="4609" max="4609" width="4.140625" style="23" customWidth="1"/>
    <col min="4610" max="4610" width="46.5703125" style="23" customWidth="1"/>
    <col min="4611" max="4611" width="4.85546875" style="23" customWidth="1"/>
    <col min="4612" max="4612" width="4.28515625" style="23" customWidth="1"/>
    <col min="4613" max="4613" width="11.5703125" style="23" customWidth="1"/>
    <col min="4614" max="4614" width="12" style="23" customWidth="1"/>
    <col min="4615" max="4615" width="11.7109375" style="23" customWidth="1"/>
    <col min="4616" max="4616" width="11.140625" style="23" customWidth="1"/>
    <col min="4617" max="4617" width="12.85546875" style="23" customWidth="1"/>
    <col min="4618" max="4620" width="9.28515625" style="23" bestFit="1" customWidth="1"/>
    <col min="4621" max="4621" width="13.28515625" style="23" customWidth="1"/>
    <col min="4622" max="4624" width="9.140625" style="23"/>
    <col min="4625" max="4625" width="9.28515625" style="23" bestFit="1" customWidth="1"/>
    <col min="4626" max="4864" width="9.140625" style="23"/>
    <col min="4865" max="4865" width="4.140625" style="23" customWidth="1"/>
    <col min="4866" max="4866" width="46.5703125" style="23" customWidth="1"/>
    <col min="4867" max="4867" width="4.85546875" style="23" customWidth="1"/>
    <col min="4868" max="4868" width="4.28515625" style="23" customWidth="1"/>
    <col min="4869" max="4869" width="11.5703125" style="23" customWidth="1"/>
    <col min="4870" max="4870" width="12" style="23" customWidth="1"/>
    <col min="4871" max="4871" width="11.7109375" style="23" customWidth="1"/>
    <col min="4872" max="4872" width="11.140625" style="23" customWidth="1"/>
    <col min="4873" max="4873" width="12.85546875" style="23" customWidth="1"/>
    <col min="4874" max="4876" width="9.28515625" style="23" bestFit="1" customWidth="1"/>
    <col min="4877" max="4877" width="13.28515625" style="23" customWidth="1"/>
    <col min="4878" max="4880" width="9.140625" style="23"/>
    <col min="4881" max="4881" width="9.28515625" style="23" bestFit="1" customWidth="1"/>
    <col min="4882" max="5120" width="9.140625" style="23"/>
    <col min="5121" max="5121" width="4.140625" style="23" customWidth="1"/>
    <col min="5122" max="5122" width="46.5703125" style="23" customWidth="1"/>
    <col min="5123" max="5123" width="4.85546875" style="23" customWidth="1"/>
    <col min="5124" max="5124" width="4.28515625" style="23" customWidth="1"/>
    <col min="5125" max="5125" width="11.5703125" style="23" customWidth="1"/>
    <col min="5126" max="5126" width="12" style="23" customWidth="1"/>
    <col min="5127" max="5127" width="11.7109375" style="23" customWidth="1"/>
    <col min="5128" max="5128" width="11.140625" style="23" customWidth="1"/>
    <col min="5129" max="5129" width="12.85546875" style="23" customWidth="1"/>
    <col min="5130" max="5132" width="9.28515625" style="23" bestFit="1" customWidth="1"/>
    <col min="5133" max="5133" width="13.28515625" style="23" customWidth="1"/>
    <col min="5134" max="5136" width="9.140625" style="23"/>
    <col min="5137" max="5137" width="9.28515625" style="23" bestFit="1" customWidth="1"/>
    <col min="5138" max="5376" width="9.140625" style="23"/>
    <col min="5377" max="5377" width="4.140625" style="23" customWidth="1"/>
    <col min="5378" max="5378" width="46.5703125" style="23" customWidth="1"/>
    <col min="5379" max="5379" width="4.85546875" style="23" customWidth="1"/>
    <col min="5380" max="5380" width="4.28515625" style="23" customWidth="1"/>
    <col min="5381" max="5381" width="11.5703125" style="23" customWidth="1"/>
    <col min="5382" max="5382" width="12" style="23" customWidth="1"/>
    <col min="5383" max="5383" width="11.7109375" style="23" customWidth="1"/>
    <col min="5384" max="5384" width="11.140625" style="23" customWidth="1"/>
    <col min="5385" max="5385" width="12.85546875" style="23" customWidth="1"/>
    <col min="5386" max="5388" width="9.28515625" style="23" bestFit="1" customWidth="1"/>
    <col min="5389" max="5389" width="13.28515625" style="23" customWidth="1"/>
    <col min="5390" max="5392" width="9.140625" style="23"/>
    <col min="5393" max="5393" width="9.28515625" style="23" bestFit="1" customWidth="1"/>
    <col min="5394" max="5632" width="9.140625" style="23"/>
    <col min="5633" max="5633" width="4.140625" style="23" customWidth="1"/>
    <col min="5634" max="5634" width="46.5703125" style="23" customWidth="1"/>
    <col min="5635" max="5635" width="4.85546875" style="23" customWidth="1"/>
    <col min="5636" max="5636" width="4.28515625" style="23" customWidth="1"/>
    <col min="5637" max="5637" width="11.5703125" style="23" customWidth="1"/>
    <col min="5638" max="5638" width="12" style="23" customWidth="1"/>
    <col min="5639" max="5639" width="11.7109375" style="23" customWidth="1"/>
    <col min="5640" max="5640" width="11.140625" style="23" customWidth="1"/>
    <col min="5641" max="5641" width="12.85546875" style="23" customWidth="1"/>
    <col min="5642" max="5644" width="9.28515625" style="23" bestFit="1" customWidth="1"/>
    <col min="5645" max="5645" width="13.28515625" style="23" customWidth="1"/>
    <col min="5646" max="5648" width="9.140625" style="23"/>
    <col min="5649" max="5649" width="9.28515625" style="23" bestFit="1" customWidth="1"/>
    <col min="5650" max="5888" width="9.140625" style="23"/>
    <col min="5889" max="5889" width="4.140625" style="23" customWidth="1"/>
    <col min="5890" max="5890" width="46.5703125" style="23" customWidth="1"/>
    <col min="5891" max="5891" width="4.85546875" style="23" customWidth="1"/>
    <col min="5892" max="5892" width="4.28515625" style="23" customWidth="1"/>
    <col min="5893" max="5893" width="11.5703125" style="23" customWidth="1"/>
    <col min="5894" max="5894" width="12" style="23" customWidth="1"/>
    <col min="5895" max="5895" width="11.7109375" style="23" customWidth="1"/>
    <col min="5896" max="5896" width="11.140625" style="23" customWidth="1"/>
    <col min="5897" max="5897" width="12.85546875" style="23" customWidth="1"/>
    <col min="5898" max="5900" width="9.28515625" style="23" bestFit="1" customWidth="1"/>
    <col min="5901" max="5901" width="13.28515625" style="23" customWidth="1"/>
    <col min="5902" max="5904" width="9.140625" style="23"/>
    <col min="5905" max="5905" width="9.28515625" style="23" bestFit="1" customWidth="1"/>
    <col min="5906" max="6144" width="9.140625" style="23"/>
    <col min="6145" max="6145" width="4.140625" style="23" customWidth="1"/>
    <col min="6146" max="6146" width="46.5703125" style="23" customWidth="1"/>
    <col min="6147" max="6147" width="4.85546875" style="23" customWidth="1"/>
    <col min="6148" max="6148" width="4.28515625" style="23" customWidth="1"/>
    <col min="6149" max="6149" width="11.5703125" style="23" customWidth="1"/>
    <col min="6150" max="6150" width="12" style="23" customWidth="1"/>
    <col min="6151" max="6151" width="11.7109375" style="23" customWidth="1"/>
    <col min="6152" max="6152" width="11.140625" style="23" customWidth="1"/>
    <col min="6153" max="6153" width="12.85546875" style="23" customWidth="1"/>
    <col min="6154" max="6156" width="9.28515625" style="23" bestFit="1" customWidth="1"/>
    <col min="6157" max="6157" width="13.28515625" style="23" customWidth="1"/>
    <col min="6158" max="6160" width="9.140625" style="23"/>
    <col min="6161" max="6161" width="9.28515625" style="23" bestFit="1" customWidth="1"/>
    <col min="6162" max="6400" width="9.140625" style="23"/>
    <col min="6401" max="6401" width="4.140625" style="23" customWidth="1"/>
    <col min="6402" max="6402" width="46.5703125" style="23" customWidth="1"/>
    <col min="6403" max="6403" width="4.85546875" style="23" customWidth="1"/>
    <col min="6404" max="6404" width="4.28515625" style="23" customWidth="1"/>
    <col min="6405" max="6405" width="11.5703125" style="23" customWidth="1"/>
    <col min="6406" max="6406" width="12" style="23" customWidth="1"/>
    <col min="6407" max="6407" width="11.7109375" style="23" customWidth="1"/>
    <col min="6408" max="6408" width="11.140625" style="23" customWidth="1"/>
    <col min="6409" max="6409" width="12.85546875" style="23" customWidth="1"/>
    <col min="6410" max="6412" width="9.28515625" style="23" bestFit="1" customWidth="1"/>
    <col min="6413" max="6413" width="13.28515625" style="23" customWidth="1"/>
    <col min="6414" max="6416" width="9.140625" style="23"/>
    <col min="6417" max="6417" width="9.28515625" style="23" bestFit="1" customWidth="1"/>
    <col min="6418" max="6656" width="9.140625" style="23"/>
    <col min="6657" max="6657" width="4.140625" style="23" customWidth="1"/>
    <col min="6658" max="6658" width="46.5703125" style="23" customWidth="1"/>
    <col min="6659" max="6659" width="4.85546875" style="23" customWidth="1"/>
    <col min="6660" max="6660" width="4.28515625" style="23" customWidth="1"/>
    <col min="6661" max="6661" width="11.5703125" style="23" customWidth="1"/>
    <col min="6662" max="6662" width="12" style="23" customWidth="1"/>
    <col min="6663" max="6663" width="11.7109375" style="23" customWidth="1"/>
    <col min="6664" max="6664" width="11.140625" style="23" customWidth="1"/>
    <col min="6665" max="6665" width="12.85546875" style="23" customWidth="1"/>
    <col min="6666" max="6668" width="9.28515625" style="23" bestFit="1" customWidth="1"/>
    <col min="6669" max="6669" width="13.28515625" style="23" customWidth="1"/>
    <col min="6670" max="6672" width="9.140625" style="23"/>
    <col min="6673" max="6673" width="9.28515625" style="23" bestFit="1" customWidth="1"/>
    <col min="6674" max="6912" width="9.140625" style="23"/>
    <col min="6913" max="6913" width="4.140625" style="23" customWidth="1"/>
    <col min="6914" max="6914" width="46.5703125" style="23" customWidth="1"/>
    <col min="6915" max="6915" width="4.85546875" style="23" customWidth="1"/>
    <col min="6916" max="6916" width="4.28515625" style="23" customWidth="1"/>
    <col min="6917" max="6917" width="11.5703125" style="23" customWidth="1"/>
    <col min="6918" max="6918" width="12" style="23" customWidth="1"/>
    <col min="6919" max="6919" width="11.7109375" style="23" customWidth="1"/>
    <col min="6920" max="6920" width="11.140625" style="23" customWidth="1"/>
    <col min="6921" max="6921" width="12.85546875" style="23" customWidth="1"/>
    <col min="6922" max="6924" width="9.28515625" style="23" bestFit="1" customWidth="1"/>
    <col min="6925" max="6925" width="13.28515625" style="23" customWidth="1"/>
    <col min="6926" max="6928" width="9.140625" style="23"/>
    <col min="6929" max="6929" width="9.28515625" style="23" bestFit="1" customWidth="1"/>
    <col min="6930" max="7168" width="9.140625" style="23"/>
    <col min="7169" max="7169" width="4.140625" style="23" customWidth="1"/>
    <col min="7170" max="7170" width="46.5703125" style="23" customWidth="1"/>
    <col min="7171" max="7171" width="4.85546875" style="23" customWidth="1"/>
    <col min="7172" max="7172" width="4.28515625" style="23" customWidth="1"/>
    <col min="7173" max="7173" width="11.5703125" style="23" customWidth="1"/>
    <col min="7174" max="7174" width="12" style="23" customWidth="1"/>
    <col min="7175" max="7175" width="11.7109375" style="23" customWidth="1"/>
    <col min="7176" max="7176" width="11.140625" style="23" customWidth="1"/>
    <col min="7177" max="7177" width="12.85546875" style="23" customWidth="1"/>
    <col min="7178" max="7180" width="9.28515625" style="23" bestFit="1" customWidth="1"/>
    <col min="7181" max="7181" width="13.28515625" style="23" customWidth="1"/>
    <col min="7182" max="7184" width="9.140625" style="23"/>
    <col min="7185" max="7185" width="9.28515625" style="23" bestFit="1" customWidth="1"/>
    <col min="7186" max="7424" width="9.140625" style="23"/>
    <col min="7425" max="7425" width="4.140625" style="23" customWidth="1"/>
    <col min="7426" max="7426" width="46.5703125" style="23" customWidth="1"/>
    <col min="7427" max="7427" width="4.85546875" style="23" customWidth="1"/>
    <col min="7428" max="7428" width="4.28515625" style="23" customWidth="1"/>
    <col min="7429" max="7429" width="11.5703125" style="23" customWidth="1"/>
    <col min="7430" max="7430" width="12" style="23" customWidth="1"/>
    <col min="7431" max="7431" width="11.7109375" style="23" customWidth="1"/>
    <col min="7432" max="7432" width="11.140625" style="23" customWidth="1"/>
    <col min="7433" max="7433" width="12.85546875" style="23" customWidth="1"/>
    <col min="7434" max="7436" width="9.28515625" style="23" bestFit="1" customWidth="1"/>
    <col min="7437" max="7437" width="13.28515625" style="23" customWidth="1"/>
    <col min="7438" max="7440" width="9.140625" style="23"/>
    <col min="7441" max="7441" width="9.28515625" style="23" bestFit="1" customWidth="1"/>
    <col min="7442" max="7680" width="9.140625" style="23"/>
    <col min="7681" max="7681" width="4.140625" style="23" customWidth="1"/>
    <col min="7682" max="7682" width="46.5703125" style="23" customWidth="1"/>
    <col min="7683" max="7683" width="4.85546875" style="23" customWidth="1"/>
    <col min="7684" max="7684" width="4.28515625" style="23" customWidth="1"/>
    <col min="7685" max="7685" width="11.5703125" style="23" customWidth="1"/>
    <col min="7686" max="7686" width="12" style="23" customWidth="1"/>
    <col min="7687" max="7687" width="11.7109375" style="23" customWidth="1"/>
    <col min="7688" max="7688" width="11.140625" style="23" customWidth="1"/>
    <col min="7689" max="7689" width="12.85546875" style="23" customWidth="1"/>
    <col min="7690" max="7692" width="9.28515625" style="23" bestFit="1" customWidth="1"/>
    <col min="7693" max="7693" width="13.28515625" style="23" customWidth="1"/>
    <col min="7694" max="7696" width="9.140625" style="23"/>
    <col min="7697" max="7697" width="9.28515625" style="23" bestFit="1" customWidth="1"/>
    <col min="7698" max="7936" width="9.140625" style="23"/>
    <col min="7937" max="7937" width="4.140625" style="23" customWidth="1"/>
    <col min="7938" max="7938" width="46.5703125" style="23" customWidth="1"/>
    <col min="7939" max="7939" width="4.85546875" style="23" customWidth="1"/>
    <col min="7940" max="7940" width="4.28515625" style="23" customWidth="1"/>
    <col min="7941" max="7941" width="11.5703125" style="23" customWidth="1"/>
    <col min="7942" max="7942" width="12" style="23" customWidth="1"/>
    <col min="7943" max="7943" width="11.7109375" style="23" customWidth="1"/>
    <col min="7944" max="7944" width="11.140625" style="23" customWidth="1"/>
    <col min="7945" max="7945" width="12.85546875" style="23" customWidth="1"/>
    <col min="7946" max="7948" width="9.28515625" style="23" bestFit="1" customWidth="1"/>
    <col min="7949" max="7949" width="13.28515625" style="23" customWidth="1"/>
    <col min="7950" max="7952" width="9.140625" style="23"/>
    <col min="7953" max="7953" width="9.28515625" style="23" bestFit="1" customWidth="1"/>
    <col min="7954" max="8192" width="9.140625" style="23"/>
    <col min="8193" max="8193" width="4.140625" style="23" customWidth="1"/>
    <col min="8194" max="8194" width="46.5703125" style="23" customWidth="1"/>
    <col min="8195" max="8195" width="4.85546875" style="23" customWidth="1"/>
    <col min="8196" max="8196" width="4.28515625" style="23" customWidth="1"/>
    <col min="8197" max="8197" width="11.5703125" style="23" customWidth="1"/>
    <col min="8198" max="8198" width="12" style="23" customWidth="1"/>
    <col min="8199" max="8199" width="11.7109375" style="23" customWidth="1"/>
    <col min="8200" max="8200" width="11.140625" style="23" customWidth="1"/>
    <col min="8201" max="8201" width="12.85546875" style="23" customWidth="1"/>
    <col min="8202" max="8204" width="9.28515625" style="23" bestFit="1" customWidth="1"/>
    <col min="8205" max="8205" width="13.28515625" style="23" customWidth="1"/>
    <col min="8206" max="8208" width="9.140625" style="23"/>
    <col min="8209" max="8209" width="9.28515625" style="23" bestFit="1" customWidth="1"/>
    <col min="8210" max="8448" width="9.140625" style="23"/>
    <col min="8449" max="8449" width="4.140625" style="23" customWidth="1"/>
    <col min="8450" max="8450" width="46.5703125" style="23" customWidth="1"/>
    <col min="8451" max="8451" width="4.85546875" style="23" customWidth="1"/>
    <col min="8452" max="8452" width="4.28515625" style="23" customWidth="1"/>
    <col min="8453" max="8453" width="11.5703125" style="23" customWidth="1"/>
    <col min="8454" max="8454" width="12" style="23" customWidth="1"/>
    <col min="8455" max="8455" width="11.7109375" style="23" customWidth="1"/>
    <col min="8456" max="8456" width="11.140625" style="23" customWidth="1"/>
    <col min="8457" max="8457" width="12.85546875" style="23" customWidth="1"/>
    <col min="8458" max="8460" width="9.28515625" style="23" bestFit="1" customWidth="1"/>
    <col min="8461" max="8461" width="13.28515625" style="23" customWidth="1"/>
    <col min="8462" max="8464" width="9.140625" style="23"/>
    <col min="8465" max="8465" width="9.28515625" style="23" bestFit="1" customWidth="1"/>
    <col min="8466" max="8704" width="9.140625" style="23"/>
    <col min="8705" max="8705" width="4.140625" style="23" customWidth="1"/>
    <col min="8706" max="8706" width="46.5703125" style="23" customWidth="1"/>
    <col min="8707" max="8707" width="4.85546875" style="23" customWidth="1"/>
    <col min="8708" max="8708" width="4.28515625" style="23" customWidth="1"/>
    <col min="8709" max="8709" width="11.5703125" style="23" customWidth="1"/>
    <col min="8710" max="8710" width="12" style="23" customWidth="1"/>
    <col min="8711" max="8711" width="11.7109375" style="23" customWidth="1"/>
    <col min="8712" max="8712" width="11.140625" style="23" customWidth="1"/>
    <col min="8713" max="8713" width="12.85546875" style="23" customWidth="1"/>
    <col min="8714" max="8716" width="9.28515625" style="23" bestFit="1" customWidth="1"/>
    <col min="8717" max="8717" width="13.28515625" style="23" customWidth="1"/>
    <col min="8718" max="8720" width="9.140625" style="23"/>
    <col min="8721" max="8721" width="9.28515625" style="23" bestFit="1" customWidth="1"/>
    <col min="8722" max="8960" width="9.140625" style="23"/>
    <col min="8961" max="8961" width="4.140625" style="23" customWidth="1"/>
    <col min="8962" max="8962" width="46.5703125" style="23" customWidth="1"/>
    <col min="8963" max="8963" width="4.85546875" style="23" customWidth="1"/>
    <col min="8964" max="8964" width="4.28515625" style="23" customWidth="1"/>
    <col min="8965" max="8965" width="11.5703125" style="23" customWidth="1"/>
    <col min="8966" max="8966" width="12" style="23" customWidth="1"/>
    <col min="8967" max="8967" width="11.7109375" style="23" customWidth="1"/>
    <col min="8968" max="8968" width="11.140625" style="23" customWidth="1"/>
    <col min="8969" max="8969" width="12.85546875" style="23" customWidth="1"/>
    <col min="8970" max="8972" width="9.28515625" style="23" bestFit="1" customWidth="1"/>
    <col min="8973" max="8973" width="13.28515625" style="23" customWidth="1"/>
    <col min="8974" max="8976" width="9.140625" style="23"/>
    <col min="8977" max="8977" width="9.28515625" style="23" bestFit="1" customWidth="1"/>
    <col min="8978" max="9216" width="9.140625" style="23"/>
    <col min="9217" max="9217" width="4.140625" style="23" customWidth="1"/>
    <col min="9218" max="9218" width="46.5703125" style="23" customWidth="1"/>
    <col min="9219" max="9219" width="4.85546875" style="23" customWidth="1"/>
    <col min="9220" max="9220" width="4.28515625" style="23" customWidth="1"/>
    <col min="9221" max="9221" width="11.5703125" style="23" customWidth="1"/>
    <col min="9222" max="9222" width="12" style="23" customWidth="1"/>
    <col min="9223" max="9223" width="11.7109375" style="23" customWidth="1"/>
    <col min="9224" max="9224" width="11.140625" style="23" customWidth="1"/>
    <col min="9225" max="9225" width="12.85546875" style="23" customWidth="1"/>
    <col min="9226" max="9228" width="9.28515625" style="23" bestFit="1" customWidth="1"/>
    <col min="9229" max="9229" width="13.28515625" style="23" customWidth="1"/>
    <col min="9230" max="9232" width="9.140625" style="23"/>
    <col min="9233" max="9233" width="9.28515625" style="23" bestFit="1" customWidth="1"/>
    <col min="9234" max="9472" width="9.140625" style="23"/>
    <col min="9473" max="9473" width="4.140625" style="23" customWidth="1"/>
    <col min="9474" max="9474" width="46.5703125" style="23" customWidth="1"/>
    <col min="9475" max="9475" width="4.85546875" style="23" customWidth="1"/>
    <col min="9476" max="9476" width="4.28515625" style="23" customWidth="1"/>
    <col min="9477" max="9477" width="11.5703125" style="23" customWidth="1"/>
    <col min="9478" max="9478" width="12" style="23" customWidth="1"/>
    <col min="9479" max="9479" width="11.7109375" style="23" customWidth="1"/>
    <col min="9480" max="9480" width="11.140625" style="23" customWidth="1"/>
    <col min="9481" max="9481" width="12.85546875" style="23" customWidth="1"/>
    <col min="9482" max="9484" width="9.28515625" style="23" bestFit="1" customWidth="1"/>
    <col min="9485" max="9485" width="13.28515625" style="23" customWidth="1"/>
    <col min="9486" max="9488" width="9.140625" style="23"/>
    <col min="9489" max="9489" width="9.28515625" style="23" bestFit="1" customWidth="1"/>
    <col min="9490" max="9728" width="9.140625" style="23"/>
    <col min="9729" max="9729" width="4.140625" style="23" customWidth="1"/>
    <col min="9730" max="9730" width="46.5703125" style="23" customWidth="1"/>
    <col min="9731" max="9731" width="4.85546875" style="23" customWidth="1"/>
    <col min="9732" max="9732" width="4.28515625" style="23" customWidth="1"/>
    <col min="9733" max="9733" width="11.5703125" style="23" customWidth="1"/>
    <col min="9734" max="9734" width="12" style="23" customWidth="1"/>
    <col min="9735" max="9735" width="11.7109375" style="23" customWidth="1"/>
    <col min="9736" max="9736" width="11.140625" style="23" customWidth="1"/>
    <col min="9737" max="9737" width="12.85546875" style="23" customWidth="1"/>
    <col min="9738" max="9740" width="9.28515625" style="23" bestFit="1" customWidth="1"/>
    <col min="9741" max="9741" width="13.28515625" style="23" customWidth="1"/>
    <col min="9742" max="9744" width="9.140625" style="23"/>
    <col min="9745" max="9745" width="9.28515625" style="23" bestFit="1" customWidth="1"/>
    <col min="9746" max="9984" width="9.140625" style="23"/>
    <col min="9985" max="9985" width="4.140625" style="23" customWidth="1"/>
    <col min="9986" max="9986" width="46.5703125" style="23" customWidth="1"/>
    <col min="9987" max="9987" width="4.85546875" style="23" customWidth="1"/>
    <col min="9988" max="9988" width="4.28515625" style="23" customWidth="1"/>
    <col min="9989" max="9989" width="11.5703125" style="23" customWidth="1"/>
    <col min="9990" max="9990" width="12" style="23" customWidth="1"/>
    <col min="9991" max="9991" width="11.7109375" style="23" customWidth="1"/>
    <col min="9992" max="9992" width="11.140625" style="23" customWidth="1"/>
    <col min="9993" max="9993" width="12.85546875" style="23" customWidth="1"/>
    <col min="9994" max="9996" width="9.28515625" style="23" bestFit="1" customWidth="1"/>
    <col min="9997" max="9997" width="13.28515625" style="23" customWidth="1"/>
    <col min="9998" max="10000" width="9.140625" style="23"/>
    <col min="10001" max="10001" width="9.28515625" style="23" bestFit="1" customWidth="1"/>
    <col min="10002" max="10240" width="9.140625" style="23"/>
    <col min="10241" max="10241" width="4.140625" style="23" customWidth="1"/>
    <col min="10242" max="10242" width="46.5703125" style="23" customWidth="1"/>
    <col min="10243" max="10243" width="4.85546875" style="23" customWidth="1"/>
    <col min="10244" max="10244" width="4.28515625" style="23" customWidth="1"/>
    <col min="10245" max="10245" width="11.5703125" style="23" customWidth="1"/>
    <col min="10246" max="10246" width="12" style="23" customWidth="1"/>
    <col min="10247" max="10247" width="11.7109375" style="23" customWidth="1"/>
    <col min="10248" max="10248" width="11.140625" style="23" customWidth="1"/>
    <col min="10249" max="10249" width="12.85546875" style="23" customWidth="1"/>
    <col min="10250" max="10252" width="9.28515625" style="23" bestFit="1" customWidth="1"/>
    <col min="10253" max="10253" width="13.28515625" style="23" customWidth="1"/>
    <col min="10254" max="10256" width="9.140625" style="23"/>
    <col min="10257" max="10257" width="9.28515625" style="23" bestFit="1" customWidth="1"/>
    <col min="10258" max="10496" width="9.140625" style="23"/>
    <col min="10497" max="10497" width="4.140625" style="23" customWidth="1"/>
    <col min="10498" max="10498" width="46.5703125" style="23" customWidth="1"/>
    <col min="10499" max="10499" width="4.85546875" style="23" customWidth="1"/>
    <col min="10500" max="10500" width="4.28515625" style="23" customWidth="1"/>
    <col min="10501" max="10501" width="11.5703125" style="23" customWidth="1"/>
    <col min="10502" max="10502" width="12" style="23" customWidth="1"/>
    <col min="10503" max="10503" width="11.7109375" style="23" customWidth="1"/>
    <col min="10504" max="10504" width="11.140625" style="23" customWidth="1"/>
    <col min="10505" max="10505" width="12.85546875" style="23" customWidth="1"/>
    <col min="10506" max="10508" width="9.28515625" style="23" bestFit="1" customWidth="1"/>
    <col min="10509" max="10509" width="13.28515625" style="23" customWidth="1"/>
    <col min="10510" max="10512" width="9.140625" style="23"/>
    <col min="10513" max="10513" width="9.28515625" style="23" bestFit="1" customWidth="1"/>
    <col min="10514" max="10752" width="9.140625" style="23"/>
    <col min="10753" max="10753" width="4.140625" style="23" customWidth="1"/>
    <col min="10754" max="10754" width="46.5703125" style="23" customWidth="1"/>
    <col min="10755" max="10755" width="4.85546875" style="23" customWidth="1"/>
    <col min="10756" max="10756" width="4.28515625" style="23" customWidth="1"/>
    <col min="10757" max="10757" width="11.5703125" style="23" customWidth="1"/>
    <col min="10758" max="10758" width="12" style="23" customWidth="1"/>
    <col min="10759" max="10759" width="11.7109375" style="23" customWidth="1"/>
    <col min="10760" max="10760" width="11.140625" style="23" customWidth="1"/>
    <col min="10761" max="10761" width="12.85546875" style="23" customWidth="1"/>
    <col min="10762" max="10764" width="9.28515625" style="23" bestFit="1" customWidth="1"/>
    <col min="10765" max="10765" width="13.28515625" style="23" customWidth="1"/>
    <col min="10766" max="10768" width="9.140625" style="23"/>
    <col min="10769" max="10769" width="9.28515625" style="23" bestFit="1" customWidth="1"/>
    <col min="10770" max="11008" width="9.140625" style="23"/>
    <col min="11009" max="11009" width="4.140625" style="23" customWidth="1"/>
    <col min="11010" max="11010" width="46.5703125" style="23" customWidth="1"/>
    <col min="11011" max="11011" width="4.85546875" style="23" customWidth="1"/>
    <col min="11012" max="11012" width="4.28515625" style="23" customWidth="1"/>
    <col min="11013" max="11013" width="11.5703125" style="23" customWidth="1"/>
    <col min="11014" max="11014" width="12" style="23" customWidth="1"/>
    <col min="11015" max="11015" width="11.7109375" style="23" customWidth="1"/>
    <col min="11016" max="11016" width="11.140625" style="23" customWidth="1"/>
    <col min="11017" max="11017" width="12.85546875" style="23" customWidth="1"/>
    <col min="11018" max="11020" width="9.28515625" style="23" bestFit="1" customWidth="1"/>
    <col min="11021" max="11021" width="13.28515625" style="23" customWidth="1"/>
    <col min="11022" max="11024" width="9.140625" style="23"/>
    <col min="11025" max="11025" width="9.28515625" style="23" bestFit="1" customWidth="1"/>
    <col min="11026" max="11264" width="9.140625" style="23"/>
    <col min="11265" max="11265" width="4.140625" style="23" customWidth="1"/>
    <col min="11266" max="11266" width="46.5703125" style="23" customWidth="1"/>
    <col min="11267" max="11267" width="4.85546875" style="23" customWidth="1"/>
    <col min="11268" max="11268" width="4.28515625" style="23" customWidth="1"/>
    <col min="11269" max="11269" width="11.5703125" style="23" customWidth="1"/>
    <col min="11270" max="11270" width="12" style="23" customWidth="1"/>
    <col min="11271" max="11271" width="11.7109375" style="23" customWidth="1"/>
    <col min="11272" max="11272" width="11.140625" style="23" customWidth="1"/>
    <col min="11273" max="11273" width="12.85546875" style="23" customWidth="1"/>
    <col min="11274" max="11276" width="9.28515625" style="23" bestFit="1" customWidth="1"/>
    <col min="11277" max="11277" width="13.28515625" style="23" customWidth="1"/>
    <col min="11278" max="11280" width="9.140625" style="23"/>
    <col min="11281" max="11281" width="9.28515625" style="23" bestFit="1" customWidth="1"/>
    <col min="11282" max="11520" width="9.140625" style="23"/>
    <col min="11521" max="11521" width="4.140625" style="23" customWidth="1"/>
    <col min="11522" max="11522" width="46.5703125" style="23" customWidth="1"/>
    <col min="11523" max="11523" width="4.85546875" style="23" customWidth="1"/>
    <col min="11524" max="11524" width="4.28515625" style="23" customWidth="1"/>
    <col min="11525" max="11525" width="11.5703125" style="23" customWidth="1"/>
    <col min="11526" max="11526" width="12" style="23" customWidth="1"/>
    <col min="11527" max="11527" width="11.7109375" style="23" customWidth="1"/>
    <col min="11528" max="11528" width="11.140625" style="23" customWidth="1"/>
    <col min="11529" max="11529" width="12.85546875" style="23" customWidth="1"/>
    <col min="11530" max="11532" width="9.28515625" style="23" bestFit="1" customWidth="1"/>
    <col min="11533" max="11533" width="13.28515625" style="23" customWidth="1"/>
    <col min="11534" max="11536" width="9.140625" style="23"/>
    <col min="11537" max="11537" width="9.28515625" style="23" bestFit="1" customWidth="1"/>
    <col min="11538" max="11776" width="9.140625" style="23"/>
    <col min="11777" max="11777" width="4.140625" style="23" customWidth="1"/>
    <col min="11778" max="11778" width="46.5703125" style="23" customWidth="1"/>
    <col min="11779" max="11779" width="4.85546875" style="23" customWidth="1"/>
    <col min="11780" max="11780" width="4.28515625" style="23" customWidth="1"/>
    <col min="11781" max="11781" width="11.5703125" style="23" customWidth="1"/>
    <col min="11782" max="11782" width="12" style="23" customWidth="1"/>
    <col min="11783" max="11783" width="11.7109375" style="23" customWidth="1"/>
    <col min="11784" max="11784" width="11.140625" style="23" customWidth="1"/>
    <col min="11785" max="11785" width="12.85546875" style="23" customWidth="1"/>
    <col min="11786" max="11788" width="9.28515625" style="23" bestFit="1" customWidth="1"/>
    <col min="11789" max="11789" width="13.28515625" style="23" customWidth="1"/>
    <col min="11790" max="11792" width="9.140625" style="23"/>
    <col min="11793" max="11793" width="9.28515625" style="23" bestFit="1" customWidth="1"/>
    <col min="11794" max="12032" width="9.140625" style="23"/>
    <col min="12033" max="12033" width="4.140625" style="23" customWidth="1"/>
    <col min="12034" max="12034" width="46.5703125" style="23" customWidth="1"/>
    <col min="12035" max="12035" width="4.85546875" style="23" customWidth="1"/>
    <col min="12036" max="12036" width="4.28515625" style="23" customWidth="1"/>
    <col min="12037" max="12037" width="11.5703125" style="23" customWidth="1"/>
    <col min="12038" max="12038" width="12" style="23" customWidth="1"/>
    <col min="12039" max="12039" width="11.7109375" style="23" customWidth="1"/>
    <col min="12040" max="12040" width="11.140625" style="23" customWidth="1"/>
    <col min="12041" max="12041" width="12.85546875" style="23" customWidth="1"/>
    <col min="12042" max="12044" width="9.28515625" style="23" bestFit="1" customWidth="1"/>
    <col min="12045" max="12045" width="13.28515625" style="23" customWidth="1"/>
    <col min="12046" max="12048" width="9.140625" style="23"/>
    <col min="12049" max="12049" width="9.28515625" style="23" bestFit="1" customWidth="1"/>
    <col min="12050" max="12288" width="9.140625" style="23"/>
    <col min="12289" max="12289" width="4.140625" style="23" customWidth="1"/>
    <col min="12290" max="12290" width="46.5703125" style="23" customWidth="1"/>
    <col min="12291" max="12291" width="4.85546875" style="23" customWidth="1"/>
    <col min="12292" max="12292" width="4.28515625" style="23" customWidth="1"/>
    <col min="12293" max="12293" width="11.5703125" style="23" customWidth="1"/>
    <col min="12294" max="12294" width="12" style="23" customWidth="1"/>
    <col min="12295" max="12295" width="11.7109375" style="23" customWidth="1"/>
    <col min="12296" max="12296" width="11.140625" style="23" customWidth="1"/>
    <col min="12297" max="12297" width="12.85546875" style="23" customWidth="1"/>
    <col min="12298" max="12300" width="9.28515625" style="23" bestFit="1" customWidth="1"/>
    <col min="12301" max="12301" width="13.28515625" style="23" customWidth="1"/>
    <col min="12302" max="12304" width="9.140625" style="23"/>
    <col min="12305" max="12305" width="9.28515625" style="23" bestFit="1" customWidth="1"/>
    <col min="12306" max="12544" width="9.140625" style="23"/>
    <col min="12545" max="12545" width="4.140625" style="23" customWidth="1"/>
    <col min="12546" max="12546" width="46.5703125" style="23" customWidth="1"/>
    <col min="12547" max="12547" width="4.85546875" style="23" customWidth="1"/>
    <col min="12548" max="12548" width="4.28515625" style="23" customWidth="1"/>
    <col min="12549" max="12549" width="11.5703125" style="23" customWidth="1"/>
    <col min="12550" max="12550" width="12" style="23" customWidth="1"/>
    <col min="12551" max="12551" width="11.7109375" style="23" customWidth="1"/>
    <col min="12552" max="12552" width="11.140625" style="23" customWidth="1"/>
    <col min="12553" max="12553" width="12.85546875" style="23" customWidth="1"/>
    <col min="12554" max="12556" width="9.28515625" style="23" bestFit="1" customWidth="1"/>
    <col min="12557" max="12557" width="13.28515625" style="23" customWidth="1"/>
    <col min="12558" max="12560" width="9.140625" style="23"/>
    <col min="12561" max="12561" width="9.28515625" style="23" bestFit="1" customWidth="1"/>
    <col min="12562" max="12800" width="9.140625" style="23"/>
    <col min="12801" max="12801" width="4.140625" style="23" customWidth="1"/>
    <col min="12802" max="12802" width="46.5703125" style="23" customWidth="1"/>
    <col min="12803" max="12803" width="4.85546875" style="23" customWidth="1"/>
    <col min="12804" max="12804" width="4.28515625" style="23" customWidth="1"/>
    <col min="12805" max="12805" width="11.5703125" style="23" customWidth="1"/>
    <col min="12806" max="12806" width="12" style="23" customWidth="1"/>
    <col min="12807" max="12807" width="11.7109375" style="23" customWidth="1"/>
    <col min="12808" max="12808" width="11.140625" style="23" customWidth="1"/>
    <col min="12809" max="12809" width="12.85546875" style="23" customWidth="1"/>
    <col min="12810" max="12812" width="9.28515625" style="23" bestFit="1" customWidth="1"/>
    <col min="12813" max="12813" width="13.28515625" style="23" customWidth="1"/>
    <col min="12814" max="12816" width="9.140625" style="23"/>
    <col min="12817" max="12817" width="9.28515625" style="23" bestFit="1" customWidth="1"/>
    <col min="12818" max="13056" width="9.140625" style="23"/>
    <col min="13057" max="13057" width="4.140625" style="23" customWidth="1"/>
    <col min="13058" max="13058" width="46.5703125" style="23" customWidth="1"/>
    <col min="13059" max="13059" width="4.85546875" style="23" customWidth="1"/>
    <col min="13060" max="13060" width="4.28515625" style="23" customWidth="1"/>
    <col min="13061" max="13061" width="11.5703125" style="23" customWidth="1"/>
    <col min="13062" max="13062" width="12" style="23" customWidth="1"/>
    <col min="13063" max="13063" width="11.7109375" style="23" customWidth="1"/>
    <col min="13064" max="13064" width="11.140625" style="23" customWidth="1"/>
    <col min="13065" max="13065" width="12.85546875" style="23" customWidth="1"/>
    <col min="13066" max="13068" width="9.28515625" style="23" bestFit="1" customWidth="1"/>
    <col min="13069" max="13069" width="13.28515625" style="23" customWidth="1"/>
    <col min="13070" max="13072" width="9.140625" style="23"/>
    <col min="13073" max="13073" width="9.28515625" style="23" bestFit="1" customWidth="1"/>
    <col min="13074" max="13312" width="9.140625" style="23"/>
    <col min="13313" max="13313" width="4.140625" style="23" customWidth="1"/>
    <col min="13314" max="13314" width="46.5703125" style="23" customWidth="1"/>
    <col min="13315" max="13315" width="4.85546875" style="23" customWidth="1"/>
    <col min="13316" max="13316" width="4.28515625" style="23" customWidth="1"/>
    <col min="13317" max="13317" width="11.5703125" style="23" customWidth="1"/>
    <col min="13318" max="13318" width="12" style="23" customWidth="1"/>
    <col min="13319" max="13319" width="11.7109375" style="23" customWidth="1"/>
    <col min="13320" max="13320" width="11.140625" style="23" customWidth="1"/>
    <col min="13321" max="13321" width="12.85546875" style="23" customWidth="1"/>
    <col min="13322" max="13324" width="9.28515625" style="23" bestFit="1" customWidth="1"/>
    <col min="13325" max="13325" width="13.28515625" style="23" customWidth="1"/>
    <col min="13326" max="13328" width="9.140625" style="23"/>
    <col min="13329" max="13329" width="9.28515625" style="23" bestFit="1" customWidth="1"/>
    <col min="13330" max="13568" width="9.140625" style="23"/>
    <col min="13569" max="13569" width="4.140625" style="23" customWidth="1"/>
    <col min="13570" max="13570" width="46.5703125" style="23" customWidth="1"/>
    <col min="13571" max="13571" width="4.85546875" style="23" customWidth="1"/>
    <col min="13572" max="13572" width="4.28515625" style="23" customWidth="1"/>
    <col min="13573" max="13573" width="11.5703125" style="23" customWidth="1"/>
    <col min="13574" max="13574" width="12" style="23" customWidth="1"/>
    <col min="13575" max="13575" width="11.7109375" style="23" customWidth="1"/>
    <col min="13576" max="13576" width="11.140625" style="23" customWidth="1"/>
    <col min="13577" max="13577" width="12.85546875" style="23" customWidth="1"/>
    <col min="13578" max="13580" width="9.28515625" style="23" bestFit="1" customWidth="1"/>
    <col min="13581" max="13581" width="13.28515625" style="23" customWidth="1"/>
    <col min="13582" max="13584" width="9.140625" style="23"/>
    <col min="13585" max="13585" width="9.28515625" style="23" bestFit="1" customWidth="1"/>
    <col min="13586" max="13824" width="9.140625" style="23"/>
    <col min="13825" max="13825" width="4.140625" style="23" customWidth="1"/>
    <col min="13826" max="13826" width="46.5703125" style="23" customWidth="1"/>
    <col min="13827" max="13827" width="4.85546875" style="23" customWidth="1"/>
    <col min="13828" max="13828" width="4.28515625" style="23" customWidth="1"/>
    <col min="13829" max="13829" width="11.5703125" style="23" customWidth="1"/>
    <col min="13830" max="13830" width="12" style="23" customWidth="1"/>
    <col min="13831" max="13831" width="11.7109375" style="23" customWidth="1"/>
    <col min="13832" max="13832" width="11.140625" style="23" customWidth="1"/>
    <col min="13833" max="13833" width="12.85546875" style="23" customWidth="1"/>
    <col min="13834" max="13836" width="9.28515625" style="23" bestFit="1" customWidth="1"/>
    <col min="13837" max="13837" width="13.28515625" style="23" customWidth="1"/>
    <col min="13838" max="13840" width="9.140625" style="23"/>
    <col min="13841" max="13841" width="9.28515625" style="23" bestFit="1" customWidth="1"/>
    <col min="13842" max="14080" width="9.140625" style="23"/>
    <col min="14081" max="14081" width="4.140625" style="23" customWidth="1"/>
    <col min="14082" max="14082" width="46.5703125" style="23" customWidth="1"/>
    <col min="14083" max="14083" width="4.85546875" style="23" customWidth="1"/>
    <col min="14084" max="14084" width="4.28515625" style="23" customWidth="1"/>
    <col min="14085" max="14085" width="11.5703125" style="23" customWidth="1"/>
    <col min="14086" max="14086" width="12" style="23" customWidth="1"/>
    <col min="14087" max="14087" width="11.7109375" style="23" customWidth="1"/>
    <col min="14088" max="14088" width="11.140625" style="23" customWidth="1"/>
    <col min="14089" max="14089" width="12.85546875" style="23" customWidth="1"/>
    <col min="14090" max="14092" width="9.28515625" style="23" bestFit="1" customWidth="1"/>
    <col min="14093" max="14093" width="13.28515625" style="23" customWidth="1"/>
    <col min="14094" max="14096" width="9.140625" style="23"/>
    <col min="14097" max="14097" width="9.28515625" style="23" bestFit="1" customWidth="1"/>
    <col min="14098" max="14336" width="9.140625" style="23"/>
    <col min="14337" max="14337" width="4.140625" style="23" customWidth="1"/>
    <col min="14338" max="14338" width="46.5703125" style="23" customWidth="1"/>
    <col min="14339" max="14339" width="4.85546875" style="23" customWidth="1"/>
    <col min="14340" max="14340" width="4.28515625" style="23" customWidth="1"/>
    <col min="14341" max="14341" width="11.5703125" style="23" customWidth="1"/>
    <col min="14342" max="14342" width="12" style="23" customWidth="1"/>
    <col min="14343" max="14343" width="11.7109375" style="23" customWidth="1"/>
    <col min="14344" max="14344" width="11.140625" style="23" customWidth="1"/>
    <col min="14345" max="14345" width="12.85546875" style="23" customWidth="1"/>
    <col min="14346" max="14348" width="9.28515625" style="23" bestFit="1" customWidth="1"/>
    <col min="14349" max="14349" width="13.28515625" style="23" customWidth="1"/>
    <col min="14350" max="14352" width="9.140625" style="23"/>
    <col min="14353" max="14353" width="9.28515625" style="23" bestFit="1" customWidth="1"/>
    <col min="14354" max="14592" width="9.140625" style="23"/>
    <col min="14593" max="14593" width="4.140625" style="23" customWidth="1"/>
    <col min="14594" max="14594" width="46.5703125" style="23" customWidth="1"/>
    <col min="14595" max="14595" width="4.85546875" style="23" customWidth="1"/>
    <col min="14596" max="14596" width="4.28515625" style="23" customWidth="1"/>
    <col min="14597" max="14597" width="11.5703125" style="23" customWidth="1"/>
    <col min="14598" max="14598" width="12" style="23" customWidth="1"/>
    <col min="14599" max="14599" width="11.7109375" style="23" customWidth="1"/>
    <col min="14600" max="14600" width="11.140625" style="23" customWidth="1"/>
    <col min="14601" max="14601" width="12.85546875" style="23" customWidth="1"/>
    <col min="14602" max="14604" width="9.28515625" style="23" bestFit="1" customWidth="1"/>
    <col min="14605" max="14605" width="13.28515625" style="23" customWidth="1"/>
    <col min="14606" max="14608" width="9.140625" style="23"/>
    <col min="14609" max="14609" width="9.28515625" style="23" bestFit="1" customWidth="1"/>
    <col min="14610" max="14848" width="9.140625" style="23"/>
    <col min="14849" max="14849" width="4.140625" style="23" customWidth="1"/>
    <col min="14850" max="14850" width="46.5703125" style="23" customWidth="1"/>
    <col min="14851" max="14851" width="4.85546875" style="23" customWidth="1"/>
    <col min="14852" max="14852" width="4.28515625" style="23" customWidth="1"/>
    <col min="14853" max="14853" width="11.5703125" style="23" customWidth="1"/>
    <col min="14854" max="14854" width="12" style="23" customWidth="1"/>
    <col min="14855" max="14855" width="11.7109375" style="23" customWidth="1"/>
    <col min="14856" max="14856" width="11.140625" style="23" customWidth="1"/>
    <col min="14857" max="14857" width="12.85546875" style="23" customWidth="1"/>
    <col min="14858" max="14860" width="9.28515625" style="23" bestFit="1" customWidth="1"/>
    <col min="14861" max="14861" width="13.28515625" style="23" customWidth="1"/>
    <col min="14862" max="14864" width="9.140625" style="23"/>
    <col min="14865" max="14865" width="9.28515625" style="23" bestFit="1" customWidth="1"/>
    <col min="14866" max="15104" width="9.140625" style="23"/>
    <col min="15105" max="15105" width="4.140625" style="23" customWidth="1"/>
    <col min="15106" max="15106" width="46.5703125" style="23" customWidth="1"/>
    <col min="15107" max="15107" width="4.85546875" style="23" customWidth="1"/>
    <col min="15108" max="15108" width="4.28515625" style="23" customWidth="1"/>
    <col min="15109" max="15109" width="11.5703125" style="23" customWidth="1"/>
    <col min="15110" max="15110" width="12" style="23" customWidth="1"/>
    <col min="15111" max="15111" width="11.7109375" style="23" customWidth="1"/>
    <col min="15112" max="15112" width="11.140625" style="23" customWidth="1"/>
    <col min="15113" max="15113" width="12.85546875" style="23" customWidth="1"/>
    <col min="15114" max="15116" width="9.28515625" style="23" bestFit="1" customWidth="1"/>
    <col min="15117" max="15117" width="13.28515625" style="23" customWidth="1"/>
    <col min="15118" max="15120" width="9.140625" style="23"/>
    <col min="15121" max="15121" width="9.28515625" style="23" bestFit="1" customWidth="1"/>
    <col min="15122" max="15360" width="9.140625" style="23"/>
    <col min="15361" max="15361" width="4.140625" style="23" customWidth="1"/>
    <col min="15362" max="15362" width="46.5703125" style="23" customWidth="1"/>
    <col min="15363" max="15363" width="4.85546875" style="23" customWidth="1"/>
    <col min="15364" max="15364" width="4.28515625" style="23" customWidth="1"/>
    <col min="15365" max="15365" width="11.5703125" style="23" customWidth="1"/>
    <col min="15366" max="15366" width="12" style="23" customWidth="1"/>
    <col min="15367" max="15367" width="11.7109375" style="23" customWidth="1"/>
    <col min="15368" max="15368" width="11.140625" style="23" customWidth="1"/>
    <col min="15369" max="15369" width="12.85546875" style="23" customWidth="1"/>
    <col min="15370" max="15372" width="9.28515625" style="23" bestFit="1" customWidth="1"/>
    <col min="15373" max="15373" width="13.28515625" style="23" customWidth="1"/>
    <col min="15374" max="15376" width="9.140625" style="23"/>
    <col min="15377" max="15377" width="9.28515625" style="23" bestFit="1" customWidth="1"/>
    <col min="15378" max="15616" width="9.140625" style="23"/>
    <col min="15617" max="15617" width="4.140625" style="23" customWidth="1"/>
    <col min="15618" max="15618" width="46.5703125" style="23" customWidth="1"/>
    <col min="15619" max="15619" width="4.85546875" style="23" customWidth="1"/>
    <col min="15620" max="15620" width="4.28515625" style="23" customWidth="1"/>
    <col min="15621" max="15621" width="11.5703125" style="23" customWidth="1"/>
    <col min="15622" max="15622" width="12" style="23" customWidth="1"/>
    <col min="15623" max="15623" width="11.7109375" style="23" customWidth="1"/>
    <col min="15624" max="15624" width="11.140625" style="23" customWidth="1"/>
    <col min="15625" max="15625" width="12.85546875" style="23" customWidth="1"/>
    <col min="15626" max="15628" width="9.28515625" style="23" bestFit="1" customWidth="1"/>
    <col min="15629" max="15629" width="13.28515625" style="23" customWidth="1"/>
    <col min="15630" max="15632" width="9.140625" style="23"/>
    <col min="15633" max="15633" width="9.28515625" style="23" bestFit="1" customWidth="1"/>
    <col min="15634" max="15872" width="9.140625" style="23"/>
    <col min="15873" max="15873" width="4.140625" style="23" customWidth="1"/>
    <col min="15874" max="15874" width="46.5703125" style="23" customWidth="1"/>
    <col min="15875" max="15875" width="4.85546875" style="23" customWidth="1"/>
    <col min="15876" max="15876" width="4.28515625" style="23" customWidth="1"/>
    <col min="15877" max="15877" width="11.5703125" style="23" customWidth="1"/>
    <col min="15878" max="15878" width="12" style="23" customWidth="1"/>
    <col min="15879" max="15879" width="11.7109375" style="23" customWidth="1"/>
    <col min="15880" max="15880" width="11.140625" style="23" customWidth="1"/>
    <col min="15881" max="15881" width="12.85546875" style="23" customWidth="1"/>
    <col min="15882" max="15884" width="9.28515625" style="23" bestFit="1" customWidth="1"/>
    <col min="15885" max="15885" width="13.28515625" style="23" customWidth="1"/>
    <col min="15886" max="15888" width="9.140625" style="23"/>
    <col min="15889" max="15889" width="9.28515625" style="23" bestFit="1" customWidth="1"/>
    <col min="15890" max="16128" width="9.140625" style="23"/>
    <col min="16129" max="16129" width="4.140625" style="23" customWidth="1"/>
    <col min="16130" max="16130" width="46.5703125" style="23" customWidth="1"/>
    <col min="16131" max="16131" width="4.85546875" style="23" customWidth="1"/>
    <col min="16132" max="16132" width="4.28515625" style="23" customWidth="1"/>
    <col min="16133" max="16133" width="11.5703125" style="23" customWidth="1"/>
    <col min="16134" max="16134" width="12" style="23" customWidth="1"/>
    <col min="16135" max="16135" width="11.7109375" style="23" customWidth="1"/>
    <col min="16136" max="16136" width="11.140625" style="23" customWidth="1"/>
    <col min="16137" max="16137" width="12.85546875" style="23" customWidth="1"/>
    <col min="16138" max="16140" width="9.28515625" style="23" bestFit="1" customWidth="1"/>
    <col min="16141" max="16141" width="13.28515625" style="23" customWidth="1"/>
    <col min="16142" max="16144" width="9.140625" style="23"/>
    <col min="16145" max="16145" width="9.28515625" style="23" bestFit="1" customWidth="1"/>
    <col min="16146" max="16384" width="9.140625" style="23"/>
  </cols>
  <sheetData>
    <row r="1" spans="1:13" ht="15.75">
      <c r="A1" s="55"/>
      <c r="B1" s="20"/>
      <c r="C1" s="20"/>
      <c r="D1" s="20"/>
      <c r="E1" s="22"/>
      <c r="F1" s="20"/>
      <c r="G1" s="20"/>
      <c r="H1" s="20"/>
      <c r="I1" s="333" t="s">
        <v>672</v>
      </c>
      <c r="J1" s="20"/>
    </row>
    <row r="2" spans="1:13" ht="15.75">
      <c r="A2" s="55"/>
      <c r="B2" s="20"/>
      <c r="C2" s="20"/>
      <c r="D2" s="20"/>
      <c r="E2" s="25"/>
      <c r="F2" s="20"/>
      <c r="G2" s="20"/>
      <c r="H2" s="20"/>
      <c r="I2" s="333" t="s">
        <v>125</v>
      </c>
      <c r="J2" s="20"/>
    </row>
    <row r="3" spans="1:13" ht="15.75">
      <c r="A3" s="55"/>
      <c r="B3" s="20"/>
      <c r="C3" s="20"/>
      <c r="D3" s="20"/>
      <c r="E3" s="25"/>
      <c r="F3" s="20"/>
      <c r="G3" s="20"/>
      <c r="H3" s="20"/>
      <c r="I3" s="333" t="s">
        <v>574</v>
      </c>
      <c r="J3" s="20"/>
    </row>
    <row r="4" spans="1:13" ht="15.75">
      <c r="A4" s="55"/>
      <c r="B4" s="20"/>
      <c r="C4" s="20"/>
      <c r="D4" s="20"/>
      <c r="E4" s="25"/>
      <c r="F4" s="337"/>
      <c r="G4" s="339"/>
      <c r="H4" s="339"/>
      <c r="I4" s="339"/>
      <c r="J4" s="20"/>
    </row>
    <row r="5" spans="1:13" ht="9.75" customHeight="1">
      <c r="A5" s="55"/>
      <c r="B5" s="20"/>
      <c r="C5" s="20"/>
      <c r="D5" s="20"/>
      <c r="E5" s="25"/>
    </row>
    <row r="6" spans="1:13" ht="15.75">
      <c r="A6" s="344" t="s">
        <v>611</v>
      </c>
      <c r="B6" s="344"/>
      <c r="C6" s="344"/>
      <c r="D6" s="344"/>
      <c r="E6" s="344"/>
      <c r="F6" s="344"/>
      <c r="G6" s="344"/>
      <c r="H6" s="344"/>
      <c r="I6" s="344"/>
      <c r="J6" s="26"/>
    </row>
    <row r="7" spans="1:13" ht="12" customHeight="1">
      <c r="A7" s="344" t="s">
        <v>517</v>
      </c>
      <c r="B7" s="344"/>
      <c r="C7" s="344"/>
      <c r="D7" s="344"/>
      <c r="E7" s="344"/>
      <c r="F7" s="344"/>
      <c r="G7" s="344"/>
      <c r="H7" s="344"/>
      <c r="I7" s="344"/>
      <c r="J7" s="26"/>
    </row>
    <row r="8" spans="1:13" ht="12.75" customHeight="1">
      <c r="A8" s="53" t="s">
        <v>12</v>
      </c>
      <c r="B8" s="27"/>
      <c r="C8" s="28"/>
      <c r="D8" s="28"/>
      <c r="E8" s="29"/>
      <c r="F8" s="30"/>
      <c r="G8" s="31"/>
      <c r="H8" s="30"/>
      <c r="I8" s="54" t="s">
        <v>11</v>
      </c>
    </row>
    <row r="9" spans="1:13" ht="87" customHeight="1">
      <c r="A9" s="56" t="s">
        <v>1</v>
      </c>
      <c r="B9" s="32" t="s">
        <v>3</v>
      </c>
      <c r="C9" s="57" t="s">
        <v>6</v>
      </c>
      <c r="D9" s="57" t="s">
        <v>7</v>
      </c>
      <c r="E9" s="33" t="s">
        <v>4</v>
      </c>
      <c r="F9" s="33" t="s">
        <v>5</v>
      </c>
      <c r="G9" s="33" t="s">
        <v>96</v>
      </c>
      <c r="H9" s="33" t="s">
        <v>205</v>
      </c>
      <c r="I9" s="33" t="s">
        <v>13</v>
      </c>
    </row>
    <row r="10" spans="1:13" s="36" customFormat="1" ht="12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M10" s="37"/>
    </row>
    <row r="11" spans="1:13" s="38" customFormat="1">
      <c r="A11" s="16" t="s">
        <v>99</v>
      </c>
      <c r="B11" s="13" t="s">
        <v>102</v>
      </c>
      <c r="C11" s="16" t="s">
        <v>14</v>
      </c>
      <c r="D11" s="16" t="s">
        <v>15</v>
      </c>
      <c r="E11" s="153">
        <f t="shared" ref="E11:E23" si="0">F11+G11+H11+I11</f>
        <v>1240.7999999999997</v>
      </c>
      <c r="F11" s="153">
        <f>SUM(F12:F19)</f>
        <v>998.29999999999984</v>
      </c>
      <c r="G11" s="153">
        <f>SUM(G12:G19)</f>
        <v>242.5</v>
      </c>
      <c r="H11" s="153">
        <f>SUM(H12:H19)</f>
        <v>0</v>
      </c>
      <c r="I11" s="153">
        <f>SUM(I12:I19)</f>
        <v>0</v>
      </c>
      <c r="M11" s="39"/>
    </row>
    <row r="12" spans="1:13" s="38" customFormat="1" ht="39.75" hidden="1" customHeight="1">
      <c r="A12" s="17" t="s">
        <v>164</v>
      </c>
      <c r="B12" s="8" t="s">
        <v>103</v>
      </c>
      <c r="C12" s="17" t="s">
        <v>14</v>
      </c>
      <c r="D12" s="17" t="s">
        <v>16</v>
      </c>
      <c r="E12" s="153">
        <f t="shared" si="0"/>
        <v>0</v>
      </c>
      <c r="F12" s="154">
        <f>'приложение 5.3.'!H14</f>
        <v>0</v>
      </c>
      <c r="G12" s="154">
        <f>'приложение 5.3.'!I14</f>
        <v>0</v>
      </c>
      <c r="H12" s="154">
        <f>'приложение 5.3.'!J14</f>
        <v>0</v>
      </c>
      <c r="I12" s="154">
        <f>'приложение 5.3.'!K14</f>
        <v>0</v>
      </c>
      <c r="M12" s="39"/>
    </row>
    <row r="13" spans="1:13" s="38" customFormat="1" ht="39" hidden="1" customHeight="1">
      <c r="A13" s="17" t="s">
        <v>165</v>
      </c>
      <c r="B13" s="8" t="s">
        <v>110</v>
      </c>
      <c r="C13" s="17" t="s">
        <v>14</v>
      </c>
      <c r="D13" s="17" t="s">
        <v>17</v>
      </c>
      <c r="E13" s="153">
        <f t="shared" si="0"/>
        <v>0</v>
      </c>
      <c r="F13" s="154">
        <f>'приложение 5.3.'!H28</f>
        <v>0</v>
      </c>
      <c r="G13" s="154">
        <f>'приложение 5.3.'!I28</f>
        <v>0</v>
      </c>
      <c r="H13" s="154">
        <f>'приложение 5.3.'!J28</f>
        <v>0</v>
      </c>
      <c r="I13" s="154">
        <f>'приложение 5.3.'!K28</f>
        <v>0</v>
      </c>
      <c r="M13" s="39"/>
    </row>
    <row r="14" spans="1:13" s="38" customFormat="1" ht="51" hidden="1">
      <c r="A14" s="10" t="s">
        <v>166</v>
      </c>
      <c r="B14" s="8" t="s">
        <v>120</v>
      </c>
      <c r="C14" s="10" t="s">
        <v>14</v>
      </c>
      <c r="D14" s="10" t="s">
        <v>18</v>
      </c>
      <c r="E14" s="153">
        <f t="shared" si="0"/>
        <v>0</v>
      </c>
      <c r="F14" s="149">
        <f>'приложение 5.3.'!H43</f>
        <v>0</v>
      </c>
      <c r="G14" s="149">
        <f>'приложение 5.3.'!I43</f>
        <v>0</v>
      </c>
      <c r="H14" s="149">
        <f>'приложение 5.3.'!J43</f>
        <v>0</v>
      </c>
      <c r="I14" s="149">
        <f>'приложение 5.3.'!K43</f>
        <v>0</v>
      </c>
      <c r="M14" s="39"/>
    </row>
    <row r="15" spans="1:13" s="38" customFormat="1" hidden="1">
      <c r="A15" s="10" t="s">
        <v>167</v>
      </c>
      <c r="B15" s="1" t="s">
        <v>458</v>
      </c>
      <c r="C15" s="10" t="s">
        <v>14</v>
      </c>
      <c r="D15" s="10" t="s">
        <v>19</v>
      </c>
      <c r="E15" s="153">
        <f t="shared" si="0"/>
        <v>0</v>
      </c>
      <c r="F15" s="149">
        <f>'приложение 5.3.'!H56</f>
        <v>0</v>
      </c>
      <c r="G15" s="149">
        <f>'приложение 5.3.'!I56</f>
        <v>0</v>
      </c>
      <c r="H15" s="149">
        <f>'приложение 5.3.'!J56</f>
        <v>0</v>
      </c>
      <c r="I15" s="149">
        <f>'приложение 5.3.'!K56</f>
        <v>0</v>
      </c>
      <c r="M15" s="39"/>
    </row>
    <row r="16" spans="1:13" s="38" customFormat="1" ht="38.25">
      <c r="A16" s="10" t="s">
        <v>168</v>
      </c>
      <c r="B16" s="8" t="s">
        <v>113</v>
      </c>
      <c r="C16" s="10" t="s">
        <v>14</v>
      </c>
      <c r="D16" s="10" t="s">
        <v>114</v>
      </c>
      <c r="E16" s="153">
        <f t="shared" si="0"/>
        <v>74.7</v>
      </c>
      <c r="F16" s="149">
        <f>'приложение 5.3.'!H62</f>
        <v>74.7</v>
      </c>
      <c r="G16" s="149">
        <f>'приложение 5.3.'!I62</f>
        <v>0</v>
      </c>
      <c r="H16" s="149">
        <f>'приложение 5.3.'!J62</f>
        <v>0</v>
      </c>
      <c r="I16" s="149">
        <f>'приложение 5.3.'!K62</f>
        <v>0</v>
      </c>
      <c r="M16" s="39"/>
    </row>
    <row r="17" spans="1:13" s="38" customFormat="1">
      <c r="A17" s="10" t="s">
        <v>169</v>
      </c>
      <c r="B17" s="1" t="s">
        <v>328</v>
      </c>
      <c r="C17" s="10" t="s">
        <v>14</v>
      </c>
      <c r="D17" s="10" t="s">
        <v>20</v>
      </c>
      <c r="E17" s="153">
        <f>SUM(F17:I17)</f>
        <v>2950</v>
      </c>
      <c r="F17" s="149">
        <f>'приложение 5.3.'!H88</f>
        <v>2950</v>
      </c>
      <c r="G17" s="149">
        <f>'приложение 5.3.'!I88</f>
        <v>0</v>
      </c>
      <c r="H17" s="149">
        <f>'приложение 5.3.'!J88</f>
        <v>0</v>
      </c>
      <c r="I17" s="149">
        <f>'приложение 5.3.'!K88</f>
        <v>0</v>
      </c>
      <c r="M17" s="39"/>
    </row>
    <row r="18" spans="1:13" s="38" customFormat="1">
      <c r="A18" s="10" t="s">
        <v>448</v>
      </c>
      <c r="B18" s="9" t="s">
        <v>134</v>
      </c>
      <c r="C18" s="10" t="s">
        <v>14</v>
      </c>
      <c r="D18" s="10" t="s">
        <v>41</v>
      </c>
      <c r="E18" s="153">
        <f t="shared" si="0"/>
        <v>-2934</v>
      </c>
      <c r="F18" s="149">
        <f>'приложение 5.3.'!H94</f>
        <v>-2934</v>
      </c>
      <c r="G18" s="149">
        <f>'приложение 5.3.'!I94</f>
        <v>0</v>
      </c>
      <c r="H18" s="149">
        <f>'приложение 5.3.'!J94</f>
        <v>0</v>
      </c>
      <c r="I18" s="149">
        <f>'приложение 5.3.'!K94</f>
        <v>0</v>
      </c>
      <c r="J18" s="40"/>
      <c r="M18" s="39"/>
    </row>
    <row r="19" spans="1:13" s="38" customFormat="1">
      <c r="A19" s="10" t="s">
        <v>462</v>
      </c>
      <c r="B19" s="8" t="s">
        <v>121</v>
      </c>
      <c r="C19" s="10" t="s">
        <v>14</v>
      </c>
      <c r="D19" s="10" t="s">
        <v>122</v>
      </c>
      <c r="E19" s="153">
        <f t="shared" si="0"/>
        <v>1150.0999999999999</v>
      </c>
      <c r="F19" s="149">
        <f>'приложение 5.3.'!H100</f>
        <v>907.6</v>
      </c>
      <c r="G19" s="149">
        <f>'приложение 5.3.'!I100</f>
        <v>242.5</v>
      </c>
      <c r="H19" s="149">
        <f>'приложение 5.3.'!J100</f>
        <v>0</v>
      </c>
      <c r="I19" s="149">
        <f>'приложение 5.3.'!K100</f>
        <v>0</v>
      </c>
      <c r="M19" s="39"/>
    </row>
    <row r="20" spans="1:13" s="38" customFormat="1" ht="28.5" customHeight="1">
      <c r="A20" s="14" t="s">
        <v>116</v>
      </c>
      <c r="B20" s="13" t="s">
        <v>2</v>
      </c>
      <c r="C20" s="14" t="s">
        <v>17</v>
      </c>
      <c r="D20" s="14" t="s">
        <v>15</v>
      </c>
      <c r="E20" s="148">
        <f>SUM(F20:I20)</f>
        <v>1951.6</v>
      </c>
      <c r="F20" s="148">
        <f>F23+F22+F21</f>
        <v>1951.6</v>
      </c>
      <c r="G20" s="148">
        <f>G23+G22+G21</f>
        <v>0</v>
      </c>
      <c r="H20" s="148">
        <f>H23+H22+H21</f>
        <v>0</v>
      </c>
      <c r="I20" s="148">
        <f>I23+I22+I21</f>
        <v>0</v>
      </c>
      <c r="M20" s="39"/>
    </row>
    <row r="21" spans="1:13" s="38" customFormat="1" hidden="1">
      <c r="A21" s="10" t="s">
        <v>170</v>
      </c>
      <c r="B21" s="8" t="s">
        <v>128</v>
      </c>
      <c r="C21" s="10" t="s">
        <v>17</v>
      </c>
      <c r="D21" s="10" t="s">
        <v>18</v>
      </c>
      <c r="E21" s="153">
        <f t="shared" si="0"/>
        <v>0</v>
      </c>
      <c r="F21" s="149">
        <f>'приложение 5.3.'!H137</f>
        <v>0</v>
      </c>
      <c r="G21" s="149">
        <f>'приложение 5.3.'!I137</f>
        <v>0</v>
      </c>
      <c r="H21" s="149">
        <f>'приложение 5.3.'!J137</f>
        <v>0</v>
      </c>
      <c r="I21" s="149">
        <f>'приложение 5.3.'!K137</f>
        <v>0</v>
      </c>
      <c r="M21" s="39"/>
    </row>
    <row r="22" spans="1:13" s="38" customFormat="1" ht="42" hidden="1" customHeight="1">
      <c r="A22" s="10" t="s">
        <v>171</v>
      </c>
      <c r="B22" s="41" t="s">
        <v>449</v>
      </c>
      <c r="C22" s="10" t="s">
        <v>17</v>
      </c>
      <c r="D22" s="10" t="s">
        <v>21</v>
      </c>
      <c r="E22" s="153">
        <f t="shared" si="0"/>
        <v>0</v>
      </c>
      <c r="F22" s="149">
        <f>'приложение 5.3.'!H148</f>
        <v>0</v>
      </c>
      <c r="G22" s="149">
        <f>'приложение 5.3.'!I148</f>
        <v>0</v>
      </c>
      <c r="H22" s="149">
        <f>'приложение 5.3.'!J148</f>
        <v>0</v>
      </c>
      <c r="I22" s="149">
        <f>'приложение 5.3.'!K148</f>
        <v>0</v>
      </c>
      <c r="M22" s="39"/>
    </row>
    <row r="23" spans="1:13" s="38" customFormat="1" ht="25.5">
      <c r="A23" s="10" t="s">
        <v>172</v>
      </c>
      <c r="B23" s="8" t="s">
        <v>45</v>
      </c>
      <c r="C23" s="10" t="s">
        <v>17</v>
      </c>
      <c r="D23" s="10" t="s">
        <v>39</v>
      </c>
      <c r="E23" s="153">
        <f t="shared" si="0"/>
        <v>1951.6</v>
      </c>
      <c r="F23" s="149">
        <f>'приложение 5.3.'!H161</f>
        <v>1951.6</v>
      </c>
      <c r="G23" s="149">
        <f>'приложение 5.3.'!I161</f>
        <v>0</v>
      </c>
      <c r="H23" s="149">
        <f>'приложение 5.3.'!J161</f>
        <v>0</v>
      </c>
      <c r="I23" s="149">
        <f>'приложение 5.3.'!K161</f>
        <v>0</v>
      </c>
      <c r="M23" s="39"/>
    </row>
    <row r="24" spans="1:13" s="38" customFormat="1">
      <c r="A24" s="14" t="s">
        <v>157</v>
      </c>
      <c r="B24" s="15" t="s">
        <v>40</v>
      </c>
      <c r="C24" s="14" t="s">
        <v>18</v>
      </c>
      <c r="D24" s="14" t="s">
        <v>15</v>
      </c>
      <c r="E24" s="148">
        <f>F24+G24+H24+I24</f>
        <v>2105</v>
      </c>
      <c r="F24" s="148">
        <f>F25+F26+F27+F28+F30+F31</f>
        <v>-3006.2999999999997</v>
      </c>
      <c r="G24" s="148">
        <f>SUM(G25:G31)</f>
        <v>3786</v>
      </c>
      <c r="H24" s="148">
        <f>H25+H26+H27+H28+H30+H31</f>
        <v>590.79999999999995</v>
      </c>
      <c r="I24" s="148">
        <f>SUM(I25:I31)</f>
        <v>734.5</v>
      </c>
      <c r="M24" s="39"/>
    </row>
    <row r="25" spans="1:13" s="38" customFormat="1">
      <c r="A25" s="10" t="s">
        <v>173</v>
      </c>
      <c r="B25" s="9" t="s">
        <v>47</v>
      </c>
      <c r="C25" s="10" t="s">
        <v>18</v>
      </c>
      <c r="D25" s="10" t="s">
        <v>14</v>
      </c>
      <c r="E25" s="148">
        <f t="shared" ref="E25:E46" si="1">F25+G25+H25+I25</f>
        <v>734.5</v>
      </c>
      <c r="F25" s="149">
        <f>'приложение 5.3.'!H203</f>
        <v>0</v>
      </c>
      <c r="G25" s="149">
        <f>'приложение 5.3.'!I203</f>
        <v>0</v>
      </c>
      <c r="H25" s="149">
        <f>'приложение 5.3.'!J203</f>
        <v>0</v>
      </c>
      <c r="I25" s="149">
        <f>'приложение 5.3.'!K203</f>
        <v>734.5</v>
      </c>
      <c r="M25" s="39"/>
    </row>
    <row r="26" spans="1:13" s="38" customFormat="1">
      <c r="A26" s="10" t="s">
        <v>174</v>
      </c>
      <c r="B26" s="21" t="s">
        <v>22</v>
      </c>
      <c r="C26" s="10" t="s">
        <v>18</v>
      </c>
      <c r="D26" s="10" t="s">
        <v>19</v>
      </c>
      <c r="E26" s="148">
        <f t="shared" si="1"/>
        <v>3786</v>
      </c>
      <c r="F26" s="149">
        <f>'приложение 5.3.'!H219</f>
        <v>0</v>
      </c>
      <c r="G26" s="149">
        <f>'приложение 5.3.'!I219</f>
        <v>3786</v>
      </c>
      <c r="H26" s="149">
        <f>'приложение 5.3.'!J219</f>
        <v>0</v>
      </c>
      <c r="I26" s="149">
        <f>'приложение 5.3.'!K219</f>
        <v>0</v>
      </c>
      <c r="M26" s="39"/>
    </row>
    <row r="27" spans="1:13" s="38" customFormat="1" hidden="1">
      <c r="A27" s="10" t="s">
        <v>175</v>
      </c>
      <c r="B27" s="9" t="s">
        <v>129</v>
      </c>
      <c r="C27" s="10" t="s">
        <v>18</v>
      </c>
      <c r="D27" s="10" t="s">
        <v>23</v>
      </c>
      <c r="E27" s="148">
        <f t="shared" si="1"/>
        <v>0</v>
      </c>
      <c r="F27" s="149">
        <f>'приложение 5.3.'!H235</f>
        <v>0</v>
      </c>
      <c r="G27" s="149">
        <f>'приложение 5.3.'!I235</f>
        <v>0</v>
      </c>
      <c r="H27" s="149">
        <f>'приложение 5.3.'!J235</f>
        <v>0</v>
      </c>
      <c r="I27" s="149">
        <f>'приложение 5.3.'!K235</f>
        <v>0</v>
      </c>
      <c r="M27" s="39"/>
    </row>
    <row r="28" spans="1:13" s="38" customFormat="1">
      <c r="A28" s="10" t="s">
        <v>176</v>
      </c>
      <c r="B28" s="8" t="s">
        <v>177</v>
      </c>
      <c r="C28" s="10" t="s">
        <v>18</v>
      </c>
      <c r="D28" s="10" t="s">
        <v>21</v>
      </c>
      <c r="E28" s="148">
        <f t="shared" si="1"/>
        <v>-625.1</v>
      </c>
      <c r="F28" s="149">
        <f>'приложение 5.3.'!H241</f>
        <v>-625.1</v>
      </c>
      <c r="G28" s="149">
        <f>'приложение 5.3.'!I241</f>
        <v>0</v>
      </c>
      <c r="H28" s="149">
        <f>'приложение 5.3.'!J241</f>
        <v>0</v>
      </c>
      <c r="I28" s="149">
        <f>'приложение 5.3.'!K241</f>
        <v>0</v>
      </c>
      <c r="M28" s="39"/>
    </row>
    <row r="29" spans="1:13" s="38" customFormat="1" hidden="1">
      <c r="A29" s="10" t="s">
        <v>178</v>
      </c>
      <c r="B29" s="42" t="s">
        <v>179</v>
      </c>
      <c r="C29" s="10" t="s">
        <v>18</v>
      </c>
      <c r="D29" s="10" t="s">
        <v>21</v>
      </c>
      <c r="E29" s="148">
        <f t="shared" si="1"/>
        <v>0</v>
      </c>
      <c r="F29" s="149">
        <f>'приложение 5.3.'!H242</f>
        <v>0</v>
      </c>
      <c r="G29" s="149">
        <f>'приложение 5.3.'!I242</f>
        <v>0</v>
      </c>
      <c r="H29" s="149">
        <f>'приложение 5.3.'!J242</f>
        <v>0</v>
      </c>
      <c r="I29" s="149">
        <f>'приложение 5.3.'!K242</f>
        <v>0</v>
      </c>
      <c r="M29" s="39"/>
    </row>
    <row r="30" spans="1:13" s="38" customFormat="1" hidden="1">
      <c r="A30" s="10" t="s">
        <v>180</v>
      </c>
      <c r="B30" s="8" t="s">
        <v>42</v>
      </c>
      <c r="C30" s="10" t="s">
        <v>18</v>
      </c>
      <c r="D30" s="10" t="s">
        <v>33</v>
      </c>
      <c r="E30" s="148">
        <f t="shared" si="1"/>
        <v>0</v>
      </c>
      <c r="F30" s="149">
        <f>'приложение 5.3.'!H287</f>
        <v>0</v>
      </c>
      <c r="G30" s="149">
        <f>'приложение 5.3.'!I287</f>
        <v>0</v>
      </c>
      <c r="H30" s="149">
        <f>'приложение 5.3.'!J287</f>
        <v>0</v>
      </c>
      <c r="I30" s="149">
        <f>'приложение 5.3.'!K287</f>
        <v>0</v>
      </c>
      <c r="M30" s="39"/>
    </row>
    <row r="31" spans="1:13" s="38" customFormat="1">
      <c r="A31" s="10" t="s">
        <v>181</v>
      </c>
      <c r="B31" s="8" t="s">
        <v>24</v>
      </c>
      <c r="C31" s="10" t="s">
        <v>18</v>
      </c>
      <c r="D31" s="10" t="s">
        <v>38</v>
      </c>
      <c r="E31" s="148">
        <f t="shared" si="1"/>
        <v>-1790.3999999999999</v>
      </c>
      <c r="F31" s="149">
        <f>'приложение 5.3.'!H295</f>
        <v>-2381.1999999999998</v>
      </c>
      <c r="G31" s="149">
        <f>'приложение 5.3.'!I295</f>
        <v>0</v>
      </c>
      <c r="H31" s="149">
        <f>'приложение 5.3.'!J295</f>
        <v>590.79999999999995</v>
      </c>
      <c r="I31" s="149">
        <f>'приложение 5.3.'!K295</f>
        <v>0</v>
      </c>
      <c r="M31" s="39"/>
    </row>
    <row r="32" spans="1:13" s="38" customFormat="1">
      <c r="A32" s="14" t="s">
        <v>130</v>
      </c>
      <c r="B32" s="15" t="s">
        <v>25</v>
      </c>
      <c r="C32" s="14" t="s">
        <v>19</v>
      </c>
      <c r="D32" s="14" t="s">
        <v>15</v>
      </c>
      <c r="E32" s="148">
        <f t="shared" si="1"/>
        <v>1789.5</v>
      </c>
      <c r="F32" s="148">
        <f>SUM(F33:F36)</f>
        <v>-23250.199999999997</v>
      </c>
      <c r="G32" s="148">
        <f>SUM(G33:G36)</f>
        <v>0</v>
      </c>
      <c r="H32" s="148">
        <f>SUM(H33:H36)</f>
        <v>25039.699999999997</v>
      </c>
      <c r="I32" s="148">
        <f>SUM(I33:I36)</f>
        <v>0</v>
      </c>
      <c r="M32" s="39"/>
    </row>
    <row r="33" spans="1:13" s="38" customFormat="1">
      <c r="A33" s="10" t="s">
        <v>182</v>
      </c>
      <c r="B33" s="9" t="s">
        <v>26</v>
      </c>
      <c r="C33" s="10" t="s">
        <v>19</v>
      </c>
      <c r="D33" s="10" t="s">
        <v>14</v>
      </c>
      <c r="E33" s="148">
        <f t="shared" si="1"/>
        <v>23465.8</v>
      </c>
      <c r="F33" s="149">
        <f>'приложение 5.3.'!H384</f>
        <v>-22460.799999999999</v>
      </c>
      <c r="G33" s="149">
        <f>'приложение 5.3.'!I384</f>
        <v>0</v>
      </c>
      <c r="H33" s="149">
        <f>'приложение 5.3.'!J384</f>
        <v>45926.6</v>
      </c>
      <c r="I33" s="149">
        <f>'приложение 5.3.'!K384</f>
        <v>0</v>
      </c>
      <c r="M33" s="39"/>
    </row>
    <row r="34" spans="1:13" s="38" customFormat="1">
      <c r="A34" s="10" t="s">
        <v>183</v>
      </c>
      <c r="B34" s="9" t="s">
        <v>27</v>
      </c>
      <c r="C34" s="10" t="s">
        <v>19</v>
      </c>
      <c r="D34" s="10" t="s">
        <v>16</v>
      </c>
      <c r="E34" s="148">
        <f t="shared" si="1"/>
        <v>-21986.2</v>
      </c>
      <c r="F34" s="149">
        <f>'приложение 5.3.'!H431</f>
        <v>-1099.3</v>
      </c>
      <c r="G34" s="149">
        <f>'приложение 5.3.'!I431</f>
        <v>0</v>
      </c>
      <c r="H34" s="149">
        <f>'приложение 5.3.'!J431</f>
        <v>-20886.900000000001</v>
      </c>
      <c r="I34" s="149">
        <f>'приложение 5.3.'!K431</f>
        <v>0</v>
      </c>
      <c r="M34" s="39"/>
    </row>
    <row r="35" spans="1:13" s="38" customFormat="1">
      <c r="A35" s="10" t="s">
        <v>184</v>
      </c>
      <c r="B35" s="43" t="s">
        <v>37</v>
      </c>
      <c r="C35" s="44" t="s">
        <v>19</v>
      </c>
      <c r="D35" s="44" t="s">
        <v>17</v>
      </c>
      <c r="E35" s="148">
        <f t="shared" si="1"/>
        <v>-331.79999999999973</v>
      </c>
      <c r="F35" s="149">
        <f>'приложение 5.3.'!H471</f>
        <v>-331.79999999999973</v>
      </c>
      <c r="G35" s="149">
        <f>'приложение 5.3.'!I471</f>
        <v>0</v>
      </c>
      <c r="H35" s="149">
        <f>'приложение 5.3.'!J471</f>
        <v>0</v>
      </c>
      <c r="I35" s="149">
        <f>'приложение 5.3.'!K471</f>
        <v>0</v>
      </c>
      <c r="M35" s="39"/>
    </row>
    <row r="36" spans="1:13" s="38" customFormat="1" ht="30" customHeight="1">
      <c r="A36" s="10" t="s">
        <v>185</v>
      </c>
      <c r="B36" s="8" t="s">
        <v>28</v>
      </c>
      <c r="C36" s="10" t="s">
        <v>19</v>
      </c>
      <c r="D36" s="10" t="s">
        <v>19</v>
      </c>
      <c r="E36" s="148">
        <f t="shared" si="1"/>
        <v>641.70000000000005</v>
      </c>
      <c r="F36" s="149">
        <f>'приложение 5.3.'!H496</f>
        <v>641.70000000000005</v>
      </c>
      <c r="G36" s="149">
        <f>'приложение 5.3.'!I496</f>
        <v>0</v>
      </c>
      <c r="H36" s="149">
        <f>'приложение 5.3.'!J496</f>
        <v>0</v>
      </c>
      <c r="I36" s="149">
        <f>'приложение 5.3.'!K496</f>
        <v>0</v>
      </c>
      <c r="M36" s="39"/>
    </row>
    <row r="37" spans="1:13" s="38" customFormat="1">
      <c r="A37" s="10" t="s">
        <v>186</v>
      </c>
      <c r="B37" s="78" t="s">
        <v>399</v>
      </c>
      <c r="C37" s="79" t="s">
        <v>114</v>
      </c>
      <c r="D37" s="79" t="s">
        <v>15</v>
      </c>
      <c r="E37" s="148">
        <f>SUM(F37:I37)</f>
        <v>126.7</v>
      </c>
      <c r="F37" s="148">
        <f>F38</f>
        <v>126.7</v>
      </c>
      <c r="G37" s="148">
        <f>G38</f>
        <v>0</v>
      </c>
      <c r="H37" s="148">
        <f>H38</f>
        <v>0</v>
      </c>
      <c r="I37" s="148">
        <f>I38</f>
        <v>0</v>
      </c>
      <c r="M37" s="39"/>
    </row>
    <row r="38" spans="1:13" s="38" customFormat="1">
      <c r="A38" s="10" t="s">
        <v>187</v>
      </c>
      <c r="B38" s="80" t="s">
        <v>400</v>
      </c>
      <c r="C38" s="81" t="s">
        <v>114</v>
      </c>
      <c r="D38" s="81" t="s">
        <v>19</v>
      </c>
      <c r="E38" s="149">
        <f>SUM(F38:I38)</f>
        <v>126.7</v>
      </c>
      <c r="F38" s="149">
        <f>'приложение 5.3.'!H535</f>
        <v>126.7</v>
      </c>
      <c r="G38" s="149">
        <f>'приложение 5.3.'!I535</f>
        <v>0</v>
      </c>
      <c r="H38" s="149">
        <f>'приложение 5.3.'!J535</f>
        <v>0</v>
      </c>
      <c r="I38" s="149">
        <f>'приложение 5.3.'!K535</f>
        <v>0</v>
      </c>
      <c r="M38" s="39"/>
    </row>
    <row r="39" spans="1:13" s="38" customFormat="1">
      <c r="A39" s="16" t="s">
        <v>188</v>
      </c>
      <c r="B39" s="13" t="s">
        <v>29</v>
      </c>
      <c r="C39" s="16" t="s">
        <v>20</v>
      </c>
      <c r="D39" s="16" t="s">
        <v>15</v>
      </c>
      <c r="E39" s="148">
        <f t="shared" si="1"/>
        <v>36205.4</v>
      </c>
      <c r="F39" s="153">
        <f>SUM(F40:F43)</f>
        <v>24330.9</v>
      </c>
      <c r="G39" s="153">
        <f>SUM(G40:G43)</f>
        <v>7678.3</v>
      </c>
      <c r="H39" s="153">
        <f>SUM(H40:H43)</f>
        <v>2953.2</v>
      </c>
      <c r="I39" s="153">
        <f>SUM(I40:I43)</f>
        <v>1243</v>
      </c>
      <c r="M39" s="39"/>
    </row>
    <row r="40" spans="1:13" s="38" customFormat="1" ht="18" customHeight="1">
      <c r="A40" s="17" t="s">
        <v>189</v>
      </c>
      <c r="B40" s="8" t="s">
        <v>159</v>
      </c>
      <c r="C40" s="10" t="s">
        <v>20</v>
      </c>
      <c r="D40" s="10" t="s">
        <v>14</v>
      </c>
      <c r="E40" s="148">
        <f>SUM(F40:I40)</f>
        <v>33018.700000000004</v>
      </c>
      <c r="F40" s="154">
        <f>'приложение 5.3.'!H544</f>
        <v>25340.400000000001</v>
      </c>
      <c r="G40" s="154">
        <f>'приложение 5.3.'!I544</f>
        <v>7678.3</v>
      </c>
      <c r="H40" s="154">
        <f>'приложение 5.3.'!J544</f>
        <v>0</v>
      </c>
      <c r="I40" s="154">
        <f>'приложение 5.3.'!K544</f>
        <v>0</v>
      </c>
      <c r="M40" s="39"/>
    </row>
    <row r="41" spans="1:13" s="38" customFormat="1" ht="18.75" customHeight="1">
      <c r="A41" s="17" t="s">
        <v>198</v>
      </c>
      <c r="B41" s="9" t="s">
        <v>30</v>
      </c>
      <c r="C41" s="17" t="s">
        <v>20</v>
      </c>
      <c r="D41" s="17" t="s">
        <v>16</v>
      </c>
      <c r="E41" s="148">
        <f>SUM(F41:I41)</f>
        <v>1995.9999999999998</v>
      </c>
      <c r="F41" s="154">
        <f>'приложение 5.3.'!H571</f>
        <v>-1360.2</v>
      </c>
      <c r="G41" s="154">
        <v>0</v>
      </c>
      <c r="H41" s="154">
        <f>'приложение 5.3.'!J571</f>
        <v>2113.1999999999998</v>
      </c>
      <c r="I41" s="154">
        <f>'приложение 5.3.'!K571</f>
        <v>1243</v>
      </c>
      <c r="M41" s="39"/>
    </row>
    <row r="42" spans="1:13" s="38" customFormat="1" ht="18" customHeight="1">
      <c r="A42" s="10" t="s">
        <v>452</v>
      </c>
      <c r="B42" s="8" t="s">
        <v>31</v>
      </c>
      <c r="C42" s="10" t="s">
        <v>20</v>
      </c>
      <c r="D42" s="10" t="s">
        <v>20</v>
      </c>
      <c r="E42" s="148">
        <f>SUM(F42:I42)</f>
        <v>746.3</v>
      </c>
      <c r="F42" s="149">
        <f>'приложение 5.3.'!H660</f>
        <v>-93.700000000000017</v>
      </c>
      <c r="G42" s="149">
        <f>'приложение 5.3.'!I660</f>
        <v>0</v>
      </c>
      <c r="H42" s="149">
        <f>'приложение 5.3.'!J660</f>
        <v>840</v>
      </c>
      <c r="I42" s="149">
        <f>'приложение 5.3.'!K660</f>
        <v>0</v>
      </c>
      <c r="M42" s="39"/>
    </row>
    <row r="43" spans="1:13" s="38" customFormat="1" ht="15" customHeight="1">
      <c r="A43" s="10" t="s">
        <v>453</v>
      </c>
      <c r="B43" s="8" t="s">
        <v>161</v>
      </c>
      <c r="C43" s="10" t="s">
        <v>20</v>
      </c>
      <c r="D43" s="10" t="s">
        <v>21</v>
      </c>
      <c r="E43" s="148">
        <f>SUM(F43:I43)</f>
        <v>444.40000000000003</v>
      </c>
      <c r="F43" s="149">
        <f>'приложение 5.3.'!H704</f>
        <v>444.40000000000003</v>
      </c>
      <c r="G43" s="149">
        <f>'приложение 5.3.'!I704</f>
        <v>0</v>
      </c>
      <c r="H43" s="149">
        <f>'приложение 5.3.'!J704</f>
        <v>0</v>
      </c>
      <c r="I43" s="149">
        <f>'приложение 5.3.'!K704</f>
        <v>0</v>
      </c>
      <c r="M43" s="39"/>
    </row>
    <row r="44" spans="1:13" s="38" customFormat="1">
      <c r="A44" s="14" t="s">
        <v>190</v>
      </c>
      <c r="B44" s="13" t="s">
        <v>46</v>
      </c>
      <c r="C44" s="14" t="s">
        <v>23</v>
      </c>
      <c r="D44" s="14" t="s">
        <v>15</v>
      </c>
      <c r="E44" s="148">
        <f t="shared" si="1"/>
        <v>2661.7</v>
      </c>
      <c r="F44" s="148">
        <f>F45+F46</f>
        <v>2000</v>
      </c>
      <c r="G44" s="148">
        <f>G45+G46</f>
        <v>0</v>
      </c>
      <c r="H44" s="148">
        <f>H45+H46</f>
        <v>0</v>
      </c>
      <c r="I44" s="148">
        <f>I45+I46</f>
        <v>661.7</v>
      </c>
      <c r="L44" s="40"/>
      <c r="M44" s="39"/>
    </row>
    <row r="45" spans="1:13" s="38" customFormat="1" ht="16.5" customHeight="1">
      <c r="A45" s="10" t="s">
        <v>191</v>
      </c>
      <c r="B45" s="9" t="s">
        <v>34</v>
      </c>
      <c r="C45" s="10" t="s">
        <v>23</v>
      </c>
      <c r="D45" s="10" t="s">
        <v>14</v>
      </c>
      <c r="E45" s="148">
        <f t="shared" si="1"/>
        <v>2661.7</v>
      </c>
      <c r="F45" s="149">
        <f>'приложение 5.3.'!H739</f>
        <v>2000</v>
      </c>
      <c r="G45" s="149">
        <f>'приложение 5.3.'!I739</f>
        <v>0</v>
      </c>
      <c r="H45" s="149">
        <f>'приложение 5.3.'!J739</f>
        <v>0</v>
      </c>
      <c r="I45" s="149">
        <f>'приложение 5.3.'!K739</f>
        <v>661.7</v>
      </c>
      <c r="M45" s="39"/>
    </row>
    <row r="46" spans="1:13" s="38" customFormat="1" ht="16.5" hidden="1" customHeight="1">
      <c r="A46" s="10" t="s">
        <v>192</v>
      </c>
      <c r="B46" s="9" t="s">
        <v>126</v>
      </c>
      <c r="C46" s="10" t="s">
        <v>23</v>
      </c>
      <c r="D46" s="10" t="s">
        <v>18</v>
      </c>
      <c r="E46" s="148">
        <f t="shared" si="1"/>
        <v>0</v>
      </c>
      <c r="F46" s="149">
        <f>'приложение 5.3.'!H818</f>
        <v>0</v>
      </c>
      <c r="G46" s="149">
        <f>'приложение 5.3.'!I818</f>
        <v>0</v>
      </c>
      <c r="H46" s="149">
        <f>'приложение 5.3.'!J818</f>
        <v>0</v>
      </c>
      <c r="I46" s="149">
        <f>'приложение 5.3.'!K818</f>
        <v>0</v>
      </c>
      <c r="M46" s="39"/>
    </row>
    <row r="47" spans="1:13" s="38" customFormat="1" ht="16.5" hidden="1" customHeight="1">
      <c r="A47" s="14" t="s">
        <v>193</v>
      </c>
      <c r="B47" s="15" t="s">
        <v>596</v>
      </c>
      <c r="C47" s="14" t="s">
        <v>21</v>
      </c>
      <c r="D47" s="14"/>
      <c r="E47" s="148">
        <f t="shared" ref="E47:E53" si="2">SUM(F47:I47)</f>
        <v>0</v>
      </c>
      <c r="F47" s="148">
        <f>F48</f>
        <v>0</v>
      </c>
      <c r="G47" s="148">
        <f>G48</f>
        <v>0</v>
      </c>
      <c r="H47" s="148">
        <f>H48</f>
        <v>0</v>
      </c>
      <c r="I47" s="148">
        <f>I48</f>
        <v>0</v>
      </c>
      <c r="M47" s="39"/>
    </row>
    <row r="48" spans="1:13" s="38" customFormat="1" ht="16.5" hidden="1" customHeight="1">
      <c r="A48" s="10" t="s">
        <v>604</v>
      </c>
      <c r="B48" s="8" t="s">
        <v>597</v>
      </c>
      <c r="C48" s="10" t="s">
        <v>21</v>
      </c>
      <c r="D48" s="10" t="s">
        <v>21</v>
      </c>
      <c r="E48" s="148">
        <f t="shared" si="2"/>
        <v>0</v>
      </c>
      <c r="F48" s="149">
        <f>'приложение 5.3.'!H825</f>
        <v>0</v>
      </c>
      <c r="G48" s="149">
        <f>'приложение 5.3.'!I825</f>
        <v>0</v>
      </c>
      <c r="H48" s="149">
        <f>'приложение 5.3.'!J825</f>
        <v>0</v>
      </c>
      <c r="I48" s="149">
        <f>'приложение 5.3.'!K825</f>
        <v>0</v>
      </c>
      <c r="M48" s="39"/>
    </row>
    <row r="49" spans="1:13" s="38" customFormat="1">
      <c r="A49" s="14" t="s">
        <v>194</v>
      </c>
      <c r="B49" s="15" t="s">
        <v>143</v>
      </c>
      <c r="C49" s="14" t="s">
        <v>33</v>
      </c>
      <c r="D49" s="14" t="s">
        <v>15</v>
      </c>
      <c r="E49" s="148">
        <f t="shared" si="2"/>
        <v>10408.9</v>
      </c>
      <c r="F49" s="148">
        <f>SUM(F50:F53)</f>
        <v>46.300000000000004</v>
      </c>
      <c r="G49" s="148">
        <f>SUM(G50:G53)</f>
        <v>9485.1</v>
      </c>
      <c r="H49" s="148">
        <f>SUM(H50:H53)</f>
        <v>877.5</v>
      </c>
      <c r="I49" s="148">
        <f>SUM(I50:I53)</f>
        <v>0</v>
      </c>
      <c r="M49" s="39"/>
    </row>
    <row r="50" spans="1:13" s="38" customFormat="1" ht="15.75" hidden="1" customHeight="1">
      <c r="A50" s="10" t="s">
        <v>195</v>
      </c>
      <c r="B50" s="9" t="s">
        <v>144</v>
      </c>
      <c r="C50" s="10" t="s">
        <v>33</v>
      </c>
      <c r="D50" s="10" t="s">
        <v>14</v>
      </c>
      <c r="E50" s="148">
        <f t="shared" si="2"/>
        <v>0</v>
      </c>
      <c r="F50" s="149">
        <f>'приложение 5.3.'!H840</f>
        <v>0</v>
      </c>
      <c r="G50" s="149">
        <f>'приложение 5.3.'!I840</f>
        <v>0</v>
      </c>
      <c r="H50" s="149">
        <f>'приложение 5.3.'!J840</f>
        <v>0</v>
      </c>
      <c r="I50" s="149">
        <f>'приложение 5.3.'!K840</f>
        <v>0</v>
      </c>
      <c r="M50" s="39"/>
    </row>
    <row r="51" spans="1:13" s="38" customFormat="1">
      <c r="A51" s="10" t="s">
        <v>605</v>
      </c>
      <c r="B51" s="8" t="s">
        <v>150</v>
      </c>
      <c r="C51" s="10" t="s">
        <v>33</v>
      </c>
      <c r="D51" s="10" t="s">
        <v>17</v>
      </c>
      <c r="E51" s="148">
        <f t="shared" si="2"/>
        <v>941.7</v>
      </c>
      <c r="F51" s="149">
        <f>'приложение 5.3.'!H846</f>
        <v>46.300000000000004</v>
      </c>
      <c r="G51" s="149">
        <f>'приложение 5.3.'!I846</f>
        <v>17.899999999999999</v>
      </c>
      <c r="H51" s="149">
        <f>'приложение 5.3.'!J846</f>
        <v>877.5</v>
      </c>
      <c r="I51" s="149">
        <f>'приложение 5.3.'!K846</f>
        <v>0</v>
      </c>
      <c r="M51" s="39"/>
    </row>
    <row r="52" spans="1:13" s="38" customFormat="1">
      <c r="A52" s="10" t="s">
        <v>606</v>
      </c>
      <c r="B52" s="9" t="s">
        <v>153</v>
      </c>
      <c r="C52" s="10" t="s">
        <v>33</v>
      </c>
      <c r="D52" s="10" t="s">
        <v>18</v>
      </c>
      <c r="E52" s="148">
        <f t="shared" si="2"/>
        <v>9467.2000000000007</v>
      </c>
      <c r="F52" s="149">
        <f>'приложение 5.3.'!H866</f>
        <v>0</v>
      </c>
      <c r="G52" s="149">
        <f>'приложение 5.3.'!I866</f>
        <v>9467.2000000000007</v>
      </c>
      <c r="H52" s="149">
        <f>'приложение 5.3.'!J866</f>
        <v>0</v>
      </c>
      <c r="I52" s="149">
        <f>'приложение 5.3.'!K866</f>
        <v>0</v>
      </c>
      <c r="M52" s="39"/>
    </row>
    <row r="53" spans="1:13" s="38" customFormat="1" hidden="1">
      <c r="A53" s="10" t="s">
        <v>607</v>
      </c>
      <c r="B53" s="8" t="s">
        <v>155</v>
      </c>
      <c r="C53" s="10" t="s">
        <v>33</v>
      </c>
      <c r="D53" s="10" t="s">
        <v>114</v>
      </c>
      <c r="E53" s="148">
        <f t="shared" si="2"/>
        <v>0</v>
      </c>
      <c r="F53" s="149">
        <f>'приложение 5.3.'!H893</f>
        <v>0</v>
      </c>
      <c r="G53" s="149">
        <f>'приложение 5.3.'!I893</f>
        <v>0</v>
      </c>
      <c r="H53" s="149">
        <f>'приложение 5.3.'!J893</f>
        <v>0</v>
      </c>
      <c r="I53" s="149">
        <f>'приложение 5.3.'!K893</f>
        <v>0</v>
      </c>
      <c r="M53" s="39"/>
    </row>
    <row r="54" spans="1:13" s="38" customFormat="1">
      <c r="A54" s="14" t="s">
        <v>196</v>
      </c>
      <c r="B54" s="13" t="s">
        <v>36</v>
      </c>
      <c r="C54" s="14" t="s">
        <v>41</v>
      </c>
      <c r="D54" s="14" t="s">
        <v>15</v>
      </c>
      <c r="E54" s="148">
        <f>F54+G54+H54+I54</f>
        <v>1642.3000000000002</v>
      </c>
      <c r="F54" s="148">
        <f>F55</f>
        <v>1642.3000000000002</v>
      </c>
      <c r="G54" s="148">
        <f>G55</f>
        <v>0</v>
      </c>
      <c r="H54" s="148">
        <f>H55</f>
        <v>0</v>
      </c>
      <c r="I54" s="148">
        <f>I55</f>
        <v>0</v>
      </c>
      <c r="J54" s="45"/>
      <c r="M54" s="39"/>
    </row>
    <row r="55" spans="1:13" s="38" customFormat="1">
      <c r="A55" s="10" t="s">
        <v>197</v>
      </c>
      <c r="B55" s="8" t="s">
        <v>44</v>
      </c>
      <c r="C55" s="10" t="s">
        <v>41</v>
      </c>
      <c r="D55" s="10" t="s">
        <v>16</v>
      </c>
      <c r="E55" s="148">
        <f>F55+G55+H55+I55</f>
        <v>1642.3000000000002</v>
      </c>
      <c r="F55" s="149">
        <f>'приложение 5.3.'!H927</f>
        <v>1642.3000000000002</v>
      </c>
      <c r="G55" s="149">
        <f>'приложение 5.3.'!I927</f>
        <v>0</v>
      </c>
      <c r="H55" s="149">
        <f>'приложение 5.3.'!J927</f>
        <v>0</v>
      </c>
      <c r="I55" s="149">
        <f>'приложение 5.3.'!K927</f>
        <v>0</v>
      </c>
      <c r="M55" s="39"/>
    </row>
    <row r="56" spans="1:13" s="38" customFormat="1" hidden="1">
      <c r="A56" s="14" t="s">
        <v>202</v>
      </c>
      <c r="B56" s="13" t="s">
        <v>85</v>
      </c>
      <c r="C56" s="14" t="s">
        <v>38</v>
      </c>
      <c r="D56" s="14" t="s">
        <v>15</v>
      </c>
      <c r="E56" s="148">
        <f>E57</f>
        <v>0</v>
      </c>
      <c r="F56" s="148">
        <f>F57</f>
        <v>0</v>
      </c>
      <c r="G56" s="148">
        <f>G57</f>
        <v>0</v>
      </c>
      <c r="H56" s="148">
        <f>H57</f>
        <v>0</v>
      </c>
      <c r="I56" s="148">
        <f>I57</f>
        <v>0</v>
      </c>
      <c r="M56" s="39"/>
    </row>
    <row r="57" spans="1:13" s="38" customFormat="1" hidden="1">
      <c r="A57" s="10" t="s">
        <v>454</v>
      </c>
      <c r="B57" s="8" t="s">
        <v>32</v>
      </c>
      <c r="C57" s="10" t="s">
        <v>38</v>
      </c>
      <c r="D57" s="10" t="s">
        <v>16</v>
      </c>
      <c r="E57" s="148">
        <f>F57+G57+H57+I57</f>
        <v>0</v>
      </c>
      <c r="F57" s="149">
        <f>'приложение 5.3.'!H942</f>
        <v>0</v>
      </c>
      <c r="G57" s="149">
        <f>'приложение 5.3.'!I942</f>
        <v>0</v>
      </c>
      <c r="H57" s="149">
        <f>'приложение 5.3.'!J942</f>
        <v>0</v>
      </c>
      <c r="I57" s="149">
        <f>'приложение 5.3.'!K942</f>
        <v>0</v>
      </c>
      <c r="M57" s="39"/>
    </row>
    <row r="58" spans="1:13" ht="25.5" hidden="1">
      <c r="A58" s="14" t="s">
        <v>203</v>
      </c>
      <c r="B58" s="13" t="s">
        <v>137</v>
      </c>
      <c r="C58" s="14" t="s">
        <v>122</v>
      </c>
      <c r="D58" s="14" t="s">
        <v>15</v>
      </c>
      <c r="E58" s="148">
        <f>F58+G58+H58+I58</f>
        <v>0</v>
      </c>
      <c r="F58" s="148">
        <f>F59</f>
        <v>0</v>
      </c>
      <c r="G58" s="148">
        <f>G59</f>
        <v>0</v>
      </c>
      <c r="H58" s="148">
        <f>H59</f>
        <v>0</v>
      </c>
      <c r="I58" s="148">
        <f>I59</f>
        <v>0</v>
      </c>
    </row>
    <row r="59" spans="1:13" ht="25.5" hidden="1">
      <c r="A59" s="10" t="s">
        <v>608</v>
      </c>
      <c r="B59" s="8" t="s">
        <v>450</v>
      </c>
      <c r="C59" s="10" t="s">
        <v>122</v>
      </c>
      <c r="D59" s="10" t="s">
        <v>14</v>
      </c>
      <c r="E59" s="148">
        <f>F59+G59+H59+I59</f>
        <v>0</v>
      </c>
      <c r="F59" s="149">
        <f>'приложение 8.3.'!I1394</f>
        <v>0</v>
      </c>
      <c r="G59" s="149">
        <f>'приложение 8.3.'!J1394</f>
        <v>0</v>
      </c>
      <c r="H59" s="149">
        <f>'приложение 8.3.'!K1394</f>
        <v>0</v>
      </c>
      <c r="I59" s="149">
        <f>'приложение 8.3.'!L1394</f>
        <v>0</v>
      </c>
    </row>
    <row r="60" spans="1:13">
      <c r="A60" s="14"/>
      <c r="B60" s="15" t="s">
        <v>0</v>
      </c>
      <c r="C60" s="14"/>
      <c r="D60" s="14"/>
      <c r="E60" s="148">
        <f>F60+G60+H60+I60</f>
        <v>58131.9</v>
      </c>
      <c r="F60" s="148">
        <f>F11+F20+F24+F32+F37+F39+F44+F47+F49+F56+F54+F58</f>
        <v>4839.600000000004</v>
      </c>
      <c r="G60" s="148">
        <f>G11+G20+G24+G32+G37+G39+G44+G47+G49+G56+G54+G58</f>
        <v>21191.9</v>
      </c>
      <c r="H60" s="148">
        <f>H11+H20+H24+H32+H37+H39+H44+H47+H49+H56+H54+H58</f>
        <v>29461.199999999997</v>
      </c>
      <c r="I60" s="148">
        <f>I11+I20+I24+I32+I37+I39+I44+I47+I49+I56+I54+I58</f>
        <v>2639.2</v>
      </c>
    </row>
    <row r="61" spans="1:13" s="47" customFormat="1">
      <c r="A61" s="46"/>
      <c r="E61" s="48"/>
      <c r="F61" s="48"/>
      <c r="G61" s="48"/>
      <c r="H61" s="48"/>
      <c r="I61" s="48"/>
      <c r="M61" s="49"/>
    </row>
    <row r="62" spans="1:13">
      <c r="E62" s="218"/>
      <c r="F62" s="218"/>
      <c r="G62" s="218"/>
      <c r="H62" s="218"/>
      <c r="I62" s="218"/>
    </row>
    <row r="63" spans="1:13" s="47" customFormat="1">
      <c r="A63" s="50"/>
      <c r="E63" s="51"/>
      <c r="M63" s="49"/>
    </row>
    <row r="64" spans="1:13" s="47" customFormat="1">
      <c r="A64" s="50"/>
      <c r="E64" s="51"/>
      <c r="M64" s="49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1419"/>
  <sheetViews>
    <sheetView tabSelected="1" view="pageBreakPreview" zoomScale="70" zoomScaleNormal="100" zoomScaleSheetLayoutView="70" workbookViewId="0">
      <pane xSplit="7" ySplit="10" topLeftCell="H1288" activePane="bottomRight" state="frozen"/>
      <selection pane="topRight" activeCell="H1" sqref="H1"/>
      <selection pane="bottomLeft" activeCell="A11" sqref="A11"/>
      <selection pane="bottomRight" activeCell="R475" sqref="R475"/>
    </sheetView>
  </sheetViews>
  <sheetFormatPr defaultColWidth="9.140625" defaultRowHeight="12.75"/>
  <cols>
    <col min="1" max="1" width="4.140625" style="213" customWidth="1"/>
    <col min="2" max="2" width="31.85546875" style="213" customWidth="1"/>
    <col min="3" max="3" width="4.42578125" style="213" customWidth="1"/>
    <col min="4" max="4" width="4.85546875" style="213" customWidth="1"/>
    <col min="5" max="5" width="4.28515625" style="213" customWidth="1"/>
    <col min="6" max="6" width="13.85546875" style="279" customWidth="1"/>
    <col min="7" max="7" width="5.7109375" style="213" customWidth="1"/>
    <col min="8" max="8" width="12.28515625" style="284" customWidth="1"/>
    <col min="9" max="9" width="14.140625" style="213" customWidth="1"/>
    <col min="10" max="11" width="12.85546875" style="213" customWidth="1"/>
    <col min="12" max="12" width="11.85546875" style="213" customWidth="1"/>
    <col min="13" max="13" width="11.28515625" style="213" bestFit="1" customWidth="1"/>
    <col min="14" max="14" width="9.7109375" style="213" bestFit="1" customWidth="1"/>
    <col min="15" max="15" width="9.28515625" style="213" bestFit="1" customWidth="1"/>
    <col min="16" max="19" width="9.140625" style="213"/>
    <col min="20" max="20" width="9.28515625" style="213" bestFit="1" customWidth="1"/>
    <col min="21" max="16384" width="9.140625" style="213"/>
  </cols>
  <sheetData>
    <row r="1" spans="1:13" ht="16.5" customHeight="1">
      <c r="A1" s="140"/>
      <c r="B1" s="140"/>
      <c r="C1" s="140"/>
      <c r="D1" s="140"/>
      <c r="E1" s="140"/>
      <c r="F1" s="235"/>
      <c r="G1" s="140"/>
      <c r="H1" s="136"/>
      <c r="I1" s="140"/>
      <c r="J1" s="140"/>
      <c r="K1" s="347" t="s">
        <v>673</v>
      </c>
      <c r="L1" s="347"/>
    </row>
    <row r="2" spans="1:13">
      <c r="A2" s="140"/>
      <c r="B2" s="140"/>
      <c r="C2" s="140"/>
      <c r="D2" s="140"/>
      <c r="E2" s="140"/>
      <c r="F2" s="235"/>
      <c r="G2" s="140"/>
      <c r="H2" s="136"/>
      <c r="I2" s="140"/>
      <c r="J2" s="347" t="s">
        <v>125</v>
      </c>
      <c r="K2" s="347"/>
      <c r="L2" s="347"/>
    </row>
    <row r="3" spans="1:13">
      <c r="A3" s="140"/>
      <c r="B3" s="140"/>
      <c r="C3" s="140"/>
      <c r="D3" s="140"/>
      <c r="E3" s="140"/>
      <c r="F3" s="235"/>
      <c r="G3" s="140"/>
      <c r="H3" s="136"/>
      <c r="I3" s="140"/>
      <c r="J3" s="140"/>
      <c r="K3" s="347" t="s">
        <v>574</v>
      </c>
      <c r="L3" s="347"/>
    </row>
    <row r="4" spans="1:13" ht="18.75" customHeight="1">
      <c r="A4" s="140"/>
      <c r="B4" s="140"/>
      <c r="C4" s="140"/>
      <c r="D4" s="140"/>
      <c r="E4" s="140"/>
      <c r="F4" s="235"/>
      <c r="G4" s="140"/>
      <c r="H4" s="136"/>
      <c r="I4" s="347"/>
      <c r="J4" s="347"/>
      <c r="K4" s="347"/>
      <c r="L4" s="347"/>
    </row>
    <row r="5" spans="1:13" ht="17.25" customHeight="1">
      <c r="A5" s="345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3" ht="14.25" customHeight="1">
      <c r="A6" s="349" t="s">
        <v>612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</row>
    <row r="7" spans="1:13" ht="15.75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</row>
    <row r="8" spans="1:13" ht="27" customHeight="1">
      <c r="A8" s="236" t="s">
        <v>12</v>
      </c>
      <c r="B8" s="237"/>
      <c r="C8" s="237"/>
      <c r="D8" s="238"/>
      <c r="E8" s="238"/>
      <c r="F8" s="239"/>
      <c r="G8" s="238"/>
      <c r="H8" s="236"/>
      <c r="I8" s="238"/>
      <c r="J8" s="240"/>
      <c r="K8" s="238"/>
      <c r="L8" s="241" t="s">
        <v>11</v>
      </c>
    </row>
    <row r="9" spans="1:13" ht="100.5" customHeight="1">
      <c r="A9" s="242" t="s">
        <v>1</v>
      </c>
      <c r="B9" s="243" t="s">
        <v>3</v>
      </c>
      <c r="C9" s="244" t="s">
        <v>10</v>
      </c>
      <c r="D9" s="244" t="s">
        <v>6</v>
      </c>
      <c r="E9" s="244" t="s">
        <v>7</v>
      </c>
      <c r="F9" s="129" t="s">
        <v>8</v>
      </c>
      <c r="G9" s="245" t="s">
        <v>9</v>
      </c>
      <c r="H9" s="246" t="s">
        <v>4</v>
      </c>
      <c r="I9" s="246" t="s">
        <v>5</v>
      </c>
      <c r="J9" s="246" t="s">
        <v>96</v>
      </c>
      <c r="K9" s="246" t="s">
        <v>97</v>
      </c>
      <c r="L9" s="246" t="s">
        <v>13</v>
      </c>
    </row>
    <row r="10" spans="1:13" s="250" customFormat="1" ht="10.5">
      <c r="A10" s="247">
        <v>1</v>
      </c>
      <c r="B10" s="247">
        <v>2</v>
      </c>
      <c r="C10" s="247">
        <v>3</v>
      </c>
      <c r="D10" s="248" t="s">
        <v>200</v>
      </c>
      <c r="E10" s="248" t="s">
        <v>201</v>
      </c>
      <c r="F10" s="248">
        <v>6</v>
      </c>
      <c r="G10" s="247">
        <v>7</v>
      </c>
      <c r="H10" s="249">
        <v>8</v>
      </c>
      <c r="I10" s="247">
        <v>9</v>
      </c>
      <c r="J10" s="247">
        <v>10</v>
      </c>
      <c r="K10" s="247">
        <v>11</v>
      </c>
      <c r="L10" s="247">
        <v>12</v>
      </c>
    </row>
    <row r="11" spans="1:13" s="136" customFormat="1" ht="15" customHeight="1">
      <c r="A11" s="188" t="s">
        <v>99</v>
      </c>
      <c r="B11" s="189" t="s">
        <v>100</v>
      </c>
      <c r="C11" s="138" t="s">
        <v>101</v>
      </c>
      <c r="D11" s="129"/>
      <c r="E11" s="129"/>
      <c r="F11" s="129"/>
      <c r="G11" s="129"/>
      <c r="H11" s="156">
        <f>I11+J11+K11+L11</f>
        <v>54</v>
      </c>
      <c r="I11" s="156">
        <f>I12</f>
        <v>54</v>
      </c>
      <c r="J11" s="156">
        <f>J12</f>
        <v>0</v>
      </c>
      <c r="K11" s="156">
        <f>K12</f>
        <v>0</v>
      </c>
      <c r="L11" s="156">
        <f>L12</f>
        <v>0</v>
      </c>
    </row>
    <row r="12" spans="1:13" s="190" customFormat="1" ht="18" customHeight="1">
      <c r="A12" s="251"/>
      <c r="B12" s="189" t="s">
        <v>102</v>
      </c>
      <c r="C12" s="189"/>
      <c r="D12" s="252" t="s">
        <v>14</v>
      </c>
      <c r="E12" s="252" t="s">
        <v>15</v>
      </c>
      <c r="F12" s="252"/>
      <c r="G12" s="252"/>
      <c r="H12" s="322">
        <f>I12+J12+K12+L12</f>
        <v>54</v>
      </c>
      <c r="I12" s="322">
        <f>I13+I21+I49+I67</f>
        <v>54</v>
      </c>
      <c r="J12" s="322">
        <f>J13+J21+J49+J67</f>
        <v>0</v>
      </c>
      <c r="K12" s="322">
        <f>K13+K21+K49+K67</f>
        <v>0</v>
      </c>
      <c r="L12" s="322">
        <f>L13+L21+L49+L67</f>
        <v>0</v>
      </c>
      <c r="M12" s="253"/>
    </row>
    <row r="13" spans="1:13" s="190" customFormat="1" ht="55.5" hidden="1" customHeight="1">
      <c r="A13" s="251"/>
      <c r="B13" s="189" t="s">
        <v>103</v>
      </c>
      <c r="C13" s="189"/>
      <c r="D13" s="252" t="s">
        <v>14</v>
      </c>
      <c r="E13" s="252" t="s">
        <v>16</v>
      </c>
      <c r="F13" s="252"/>
      <c r="G13" s="252"/>
      <c r="H13" s="322">
        <f>SUM(I13:L13)</f>
        <v>0</v>
      </c>
      <c r="I13" s="322">
        <f t="shared" ref="I13:L17" si="0">I14</f>
        <v>0</v>
      </c>
      <c r="J13" s="322">
        <f t="shared" si="0"/>
        <v>0</v>
      </c>
      <c r="K13" s="322">
        <f t="shared" si="0"/>
        <v>0</v>
      </c>
      <c r="L13" s="322">
        <f t="shared" si="0"/>
        <v>0</v>
      </c>
    </row>
    <row r="14" spans="1:13" s="139" customFormat="1" ht="54.75" hidden="1" customHeight="1">
      <c r="A14" s="254"/>
      <c r="B14" s="105" t="s">
        <v>98</v>
      </c>
      <c r="C14" s="105"/>
      <c r="D14" s="128" t="s">
        <v>14</v>
      </c>
      <c r="E14" s="128" t="s">
        <v>16</v>
      </c>
      <c r="F14" s="128" t="s">
        <v>248</v>
      </c>
      <c r="G14" s="128"/>
      <c r="H14" s="307">
        <f>SUM(I14:L14)</f>
        <v>0</v>
      </c>
      <c r="I14" s="307">
        <f t="shared" si="0"/>
        <v>0</v>
      </c>
      <c r="J14" s="307">
        <f t="shared" si="0"/>
        <v>0</v>
      </c>
      <c r="K14" s="307">
        <f t="shared" si="0"/>
        <v>0</v>
      </c>
      <c r="L14" s="307">
        <f t="shared" si="0"/>
        <v>0</v>
      </c>
      <c r="M14" s="255"/>
    </row>
    <row r="15" spans="1:13" s="139" customFormat="1" ht="39.75" hidden="1" customHeight="1">
      <c r="A15" s="254"/>
      <c r="B15" s="105" t="s">
        <v>249</v>
      </c>
      <c r="C15" s="105"/>
      <c r="D15" s="128" t="s">
        <v>14</v>
      </c>
      <c r="E15" s="128" t="s">
        <v>16</v>
      </c>
      <c r="F15" s="128" t="s">
        <v>250</v>
      </c>
      <c r="G15" s="128"/>
      <c r="H15" s="307">
        <f>SUM(I15:L15)</f>
        <v>0</v>
      </c>
      <c r="I15" s="307">
        <f>I16</f>
        <v>0</v>
      </c>
      <c r="J15" s="307">
        <f t="shared" si="0"/>
        <v>0</v>
      </c>
      <c r="K15" s="307">
        <f t="shared" si="0"/>
        <v>0</v>
      </c>
      <c r="L15" s="307">
        <f t="shared" si="0"/>
        <v>0</v>
      </c>
      <c r="M15" s="255"/>
    </row>
    <row r="16" spans="1:13" s="139" customFormat="1" ht="25.5" hidden="1">
      <c r="A16" s="254"/>
      <c r="B16" s="256" t="s">
        <v>260</v>
      </c>
      <c r="C16" s="105"/>
      <c r="D16" s="128" t="s">
        <v>14</v>
      </c>
      <c r="E16" s="128" t="s">
        <v>16</v>
      </c>
      <c r="F16" s="128" t="s">
        <v>254</v>
      </c>
      <c r="G16" s="128"/>
      <c r="H16" s="322">
        <f t="shared" ref="H16:H21" si="1">I16+J16+K16+L16</f>
        <v>0</v>
      </c>
      <c r="I16" s="307">
        <f t="shared" si="0"/>
        <v>0</v>
      </c>
      <c r="J16" s="307">
        <f t="shared" si="0"/>
        <v>0</v>
      </c>
      <c r="K16" s="307">
        <f t="shared" si="0"/>
        <v>0</v>
      </c>
      <c r="L16" s="307">
        <f t="shared" si="0"/>
        <v>0</v>
      </c>
    </row>
    <row r="17" spans="1:13" s="139" customFormat="1" ht="90" hidden="1" customHeight="1">
      <c r="A17" s="254"/>
      <c r="B17" s="105" t="s">
        <v>55</v>
      </c>
      <c r="C17" s="105"/>
      <c r="D17" s="128" t="s">
        <v>14</v>
      </c>
      <c r="E17" s="128" t="s">
        <v>16</v>
      </c>
      <c r="F17" s="128" t="s">
        <v>254</v>
      </c>
      <c r="G17" s="128" t="s">
        <v>56</v>
      </c>
      <c r="H17" s="322">
        <f t="shared" si="1"/>
        <v>0</v>
      </c>
      <c r="I17" s="307">
        <f t="shared" si="0"/>
        <v>0</v>
      </c>
      <c r="J17" s="307">
        <f>J18</f>
        <v>0</v>
      </c>
      <c r="K17" s="307">
        <f>K18</f>
        <v>0</v>
      </c>
      <c r="L17" s="307">
        <f>L18</f>
        <v>0</v>
      </c>
    </row>
    <row r="18" spans="1:13" s="139" customFormat="1" ht="37.5" hidden="1" customHeight="1">
      <c r="A18" s="254"/>
      <c r="B18" s="105" t="s">
        <v>104</v>
      </c>
      <c r="C18" s="105"/>
      <c r="D18" s="128" t="s">
        <v>14</v>
      </c>
      <c r="E18" s="128" t="s">
        <v>16</v>
      </c>
      <c r="F18" s="128" t="s">
        <v>254</v>
      </c>
      <c r="G18" s="128" t="s">
        <v>105</v>
      </c>
      <c r="H18" s="322">
        <f t="shared" si="1"/>
        <v>0</v>
      </c>
      <c r="I18" s="307">
        <f>I19+I20</f>
        <v>0</v>
      </c>
      <c r="J18" s="307">
        <f>J19+J20</f>
        <v>0</v>
      </c>
      <c r="K18" s="307">
        <f>K19+K20</f>
        <v>0</v>
      </c>
      <c r="L18" s="307">
        <f>L19+L20</f>
        <v>0</v>
      </c>
    </row>
    <row r="19" spans="1:13" s="139" customFormat="1" ht="25.5" hidden="1">
      <c r="A19" s="254"/>
      <c r="B19" s="105" t="s">
        <v>212</v>
      </c>
      <c r="C19" s="105"/>
      <c r="D19" s="128" t="s">
        <v>14</v>
      </c>
      <c r="E19" s="128" t="s">
        <v>16</v>
      </c>
      <c r="F19" s="128" t="s">
        <v>254</v>
      </c>
      <c r="G19" s="128" t="s">
        <v>107</v>
      </c>
      <c r="H19" s="322">
        <f t="shared" si="1"/>
        <v>0</v>
      </c>
      <c r="I19" s="307"/>
      <c r="J19" s="307">
        <v>0</v>
      </c>
      <c r="K19" s="307">
        <v>0</v>
      </c>
      <c r="L19" s="307">
        <v>0</v>
      </c>
    </row>
    <row r="20" spans="1:13" s="139" customFormat="1" ht="51" hidden="1">
      <c r="A20" s="254"/>
      <c r="B20" s="105" t="s">
        <v>108</v>
      </c>
      <c r="C20" s="105"/>
      <c r="D20" s="128" t="s">
        <v>14</v>
      </c>
      <c r="E20" s="128" t="s">
        <v>16</v>
      </c>
      <c r="F20" s="128" t="s">
        <v>254</v>
      </c>
      <c r="G20" s="128" t="s">
        <v>109</v>
      </c>
      <c r="H20" s="322">
        <f t="shared" si="1"/>
        <v>0</v>
      </c>
      <c r="I20" s="307"/>
      <c r="J20" s="307">
        <v>0</v>
      </c>
      <c r="K20" s="307">
        <v>0</v>
      </c>
      <c r="L20" s="307">
        <v>0</v>
      </c>
    </row>
    <row r="21" spans="1:13" s="190" customFormat="1" ht="76.5" hidden="1">
      <c r="A21" s="251"/>
      <c r="B21" s="189" t="s">
        <v>110</v>
      </c>
      <c r="C21" s="189"/>
      <c r="D21" s="252" t="s">
        <v>14</v>
      </c>
      <c r="E21" s="252" t="s">
        <v>17</v>
      </c>
      <c r="F21" s="252"/>
      <c r="G21" s="252"/>
      <c r="H21" s="322">
        <f t="shared" si="1"/>
        <v>0</v>
      </c>
      <c r="I21" s="322">
        <f>I22</f>
        <v>0</v>
      </c>
      <c r="J21" s="322">
        <f t="shared" ref="J21:L22" si="2">J22</f>
        <v>0</v>
      </c>
      <c r="K21" s="322">
        <f t="shared" si="2"/>
        <v>0</v>
      </c>
      <c r="L21" s="322">
        <f t="shared" si="2"/>
        <v>0</v>
      </c>
      <c r="M21" s="253"/>
    </row>
    <row r="22" spans="1:13" s="139" customFormat="1" ht="51" hidden="1">
      <c r="A22" s="254"/>
      <c r="B22" s="105" t="s">
        <v>98</v>
      </c>
      <c r="C22" s="189"/>
      <c r="D22" s="128" t="s">
        <v>14</v>
      </c>
      <c r="E22" s="128" t="s">
        <v>17</v>
      </c>
      <c r="F22" s="128" t="s">
        <v>248</v>
      </c>
      <c r="G22" s="252"/>
      <c r="H22" s="322">
        <f>H23</f>
        <v>0</v>
      </c>
      <c r="I22" s="307">
        <f>I23</f>
        <v>0</v>
      </c>
      <c r="J22" s="307">
        <f t="shared" si="2"/>
        <v>0</v>
      </c>
      <c r="K22" s="307">
        <f t="shared" si="2"/>
        <v>0</v>
      </c>
      <c r="L22" s="307">
        <f t="shared" si="2"/>
        <v>0</v>
      </c>
    </row>
    <row r="23" spans="1:13" s="139" customFormat="1" ht="38.25" hidden="1">
      <c r="A23" s="254"/>
      <c r="B23" s="105" t="s">
        <v>249</v>
      </c>
      <c r="C23" s="105"/>
      <c r="D23" s="128" t="s">
        <v>14</v>
      </c>
      <c r="E23" s="128" t="s">
        <v>17</v>
      </c>
      <c r="F23" s="128" t="s">
        <v>250</v>
      </c>
      <c r="G23" s="128"/>
      <c r="H23" s="322">
        <f t="shared" ref="H23:H43" si="3">I23+J23+K23+L23</f>
        <v>0</v>
      </c>
      <c r="I23" s="307">
        <f>I24+I37+I43</f>
        <v>0</v>
      </c>
      <c r="J23" s="307">
        <f>J24+J43</f>
        <v>0</v>
      </c>
      <c r="K23" s="307">
        <f>K24+K43</f>
        <v>0</v>
      </c>
      <c r="L23" s="307">
        <f>L24+L43</f>
        <v>0</v>
      </c>
    </row>
    <row r="24" spans="1:13" s="139" customFormat="1" ht="25.5" hidden="1">
      <c r="A24" s="254"/>
      <c r="B24" s="105" t="s">
        <v>124</v>
      </c>
      <c r="C24" s="105"/>
      <c r="D24" s="128" t="s">
        <v>14</v>
      </c>
      <c r="E24" s="128" t="s">
        <v>17</v>
      </c>
      <c r="F24" s="128" t="s">
        <v>255</v>
      </c>
      <c r="G24" s="128"/>
      <c r="H24" s="322">
        <f t="shared" si="3"/>
        <v>0</v>
      </c>
      <c r="I24" s="307">
        <f>I25+I30+I33</f>
        <v>0</v>
      </c>
      <c r="J24" s="307">
        <f t="shared" ref="J24:L25" si="4">J25</f>
        <v>0</v>
      </c>
      <c r="K24" s="307">
        <f t="shared" si="4"/>
        <v>0</v>
      </c>
      <c r="L24" s="307">
        <f t="shared" si="4"/>
        <v>0</v>
      </c>
    </row>
    <row r="25" spans="1:13" s="139" customFormat="1" ht="93" hidden="1" customHeight="1">
      <c r="A25" s="254"/>
      <c r="B25" s="105" t="s">
        <v>55</v>
      </c>
      <c r="C25" s="105"/>
      <c r="D25" s="128" t="s">
        <v>14</v>
      </c>
      <c r="E25" s="128" t="s">
        <v>17</v>
      </c>
      <c r="F25" s="128" t="s">
        <v>255</v>
      </c>
      <c r="G25" s="128" t="s">
        <v>56</v>
      </c>
      <c r="H25" s="322">
        <f t="shared" si="3"/>
        <v>0</v>
      </c>
      <c r="I25" s="307">
        <f>I26</f>
        <v>0</v>
      </c>
      <c r="J25" s="307">
        <f t="shared" si="4"/>
        <v>0</v>
      </c>
      <c r="K25" s="307">
        <f t="shared" si="4"/>
        <v>0</v>
      </c>
      <c r="L25" s="307">
        <f t="shared" si="4"/>
        <v>0</v>
      </c>
    </row>
    <row r="26" spans="1:13" s="139" customFormat="1" ht="39.75" hidden="1" customHeight="1">
      <c r="A26" s="254"/>
      <c r="B26" s="105" t="s">
        <v>104</v>
      </c>
      <c r="C26" s="105"/>
      <c r="D26" s="128" t="s">
        <v>14</v>
      </c>
      <c r="E26" s="128" t="s">
        <v>17</v>
      </c>
      <c r="F26" s="128" t="s">
        <v>255</v>
      </c>
      <c r="G26" s="128" t="s">
        <v>105</v>
      </c>
      <c r="H26" s="322">
        <f t="shared" si="3"/>
        <v>0</v>
      </c>
      <c r="I26" s="307">
        <f>I27+I28+I29</f>
        <v>0</v>
      </c>
      <c r="J26" s="307">
        <f>J27+J28</f>
        <v>0</v>
      </c>
      <c r="K26" s="307">
        <f>K27+K28</f>
        <v>0</v>
      </c>
      <c r="L26" s="307">
        <f>L27+L28</f>
        <v>0</v>
      </c>
    </row>
    <row r="27" spans="1:13" s="139" customFormat="1" ht="51" hidden="1">
      <c r="A27" s="254"/>
      <c r="B27" s="105" t="s">
        <v>106</v>
      </c>
      <c r="C27" s="105"/>
      <c r="D27" s="128" t="s">
        <v>14</v>
      </c>
      <c r="E27" s="128" t="s">
        <v>17</v>
      </c>
      <c r="F27" s="128" t="s">
        <v>255</v>
      </c>
      <c r="G27" s="128" t="s">
        <v>107</v>
      </c>
      <c r="H27" s="322">
        <f t="shared" si="3"/>
        <v>0</v>
      </c>
      <c r="I27" s="307"/>
      <c r="J27" s="307">
        <v>0</v>
      </c>
      <c r="K27" s="307">
        <v>0</v>
      </c>
      <c r="L27" s="307">
        <v>0</v>
      </c>
    </row>
    <row r="28" spans="1:13" s="139" customFormat="1" ht="51" hidden="1">
      <c r="A28" s="254"/>
      <c r="B28" s="105" t="s">
        <v>108</v>
      </c>
      <c r="C28" s="105"/>
      <c r="D28" s="128" t="s">
        <v>14</v>
      </c>
      <c r="E28" s="128" t="s">
        <v>17</v>
      </c>
      <c r="F28" s="128" t="s">
        <v>255</v>
      </c>
      <c r="G28" s="128" t="s">
        <v>109</v>
      </c>
      <c r="H28" s="322">
        <f t="shared" si="3"/>
        <v>0</v>
      </c>
      <c r="I28" s="307"/>
      <c r="J28" s="307">
        <v>0</v>
      </c>
      <c r="K28" s="307">
        <v>0</v>
      </c>
      <c r="L28" s="307">
        <v>0</v>
      </c>
    </row>
    <row r="29" spans="1:13" s="139" customFormat="1" ht="89.25" hidden="1">
      <c r="A29" s="254"/>
      <c r="B29" s="321" t="s">
        <v>659</v>
      </c>
      <c r="C29" s="105"/>
      <c r="D29" s="128" t="s">
        <v>14</v>
      </c>
      <c r="E29" s="128" t="s">
        <v>17</v>
      </c>
      <c r="F29" s="128" t="s">
        <v>255</v>
      </c>
      <c r="G29" s="128" t="s">
        <v>649</v>
      </c>
      <c r="H29" s="322">
        <f t="shared" si="3"/>
        <v>0</v>
      </c>
      <c r="I29" s="305"/>
      <c r="J29" s="307">
        <v>0</v>
      </c>
      <c r="K29" s="307">
        <v>0</v>
      </c>
      <c r="L29" s="307">
        <v>0</v>
      </c>
    </row>
    <row r="30" spans="1:13" s="139" customFormat="1" ht="38.25" hidden="1">
      <c r="A30" s="254"/>
      <c r="B30" s="105" t="s">
        <v>86</v>
      </c>
      <c r="C30" s="105"/>
      <c r="D30" s="128" t="s">
        <v>14</v>
      </c>
      <c r="E30" s="128" t="s">
        <v>17</v>
      </c>
      <c r="F30" s="128" t="s">
        <v>255</v>
      </c>
      <c r="G30" s="128" t="s">
        <v>57</v>
      </c>
      <c r="H30" s="322">
        <f t="shared" si="3"/>
        <v>0</v>
      </c>
      <c r="I30" s="307">
        <f>I31</f>
        <v>0</v>
      </c>
      <c r="J30" s="307">
        <f t="shared" ref="J30:L31" si="5">J31</f>
        <v>0</v>
      </c>
      <c r="K30" s="307">
        <f t="shared" si="5"/>
        <v>0</v>
      </c>
      <c r="L30" s="307">
        <f t="shared" si="5"/>
        <v>0</v>
      </c>
    </row>
    <row r="31" spans="1:13" s="139" customFormat="1" ht="38.25" hidden="1">
      <c r="A31" s="254"/>
      <c r="B31" s="105" t="s">
        <v>111</v>
      </c>
      <c r="C31" s="105"/>
      <c r="D31" s="128" t="s">
        <v>14</v>
      </c>
      <c r="E31" s="128" t="s">
        <v>17</v>
      </c>
      <c r="F31" s="128" t="s">
        <v>255</v>
      </c>
      <c r="G31" s="128" t="s">
        <v>59</v>
      </c>
      <c r="H31" s="322">
        <f t="shared" si="3"/>
        <v>0</v>
      </c>
      <c r="I31" s="307">
        <f>I32</f>
        <v>0</v>
      </c>
      <c r="J31" s="307">
        <f t="shared" si="5"/>
        <v>0</v>
      </c>
      <c r="K31" s="307">
        <f t="shared" si="5"/>
        <v>0</v>
      </c>
      <c r="L31" s="307">
        <f t="shared" si="5"/>
        <v>0</v>
      </c>
    </row>
    <row r="32" spans="1:13" s="139" customFormat="1" ht="39.75" hidden="1" customHeight="1">
      <c r="A32" s="254"/>
      <c r="B32" s="105" t="s">
        <v>60</v>
      </c>
      <c r="C32" s="105"/>
      <c r="D32" s="128" t="s">
        <v>14</v>
      </c>
      <c r="E32" s="128" t="s">
        <v>17</v>
      </c>
      <c r="F32" s="128" t="s">
        <v>255</v>
      </c>
      <c r="G32" s="128" t="s">
        <v>61</v>
      </c>
      <c r="H32" s="322">
        <f t="shared" si="3"/>
        <v>0</v>
      </c>
      <c r="I32" s="307"/>
      <c r="J32" s="307">
        <v>0</v>
      </c>
      <c r="K32" s="307">
        <v>0</v>
      </c>
      <c r="L32" s="307">
        <v>0</v>
      </c>
    </row>
    <row r="33" spans="1:12" s="139" customFormat="1" hidden="1">
      <c r="A33" s="137"/>
      <c r="B33" s="192" t="s">
        <v>71</v>
      </c>
      <c r="C33" s="138"/>
      <c r="D33" s="128" t="s">
        <v>14</v>
      </c>
      <c r="E33" s="128" t="s">
        <v>17</v>
      </c>
      <c r="F33" s="128" t="s">
        <v>255</v>
      </c>
      <c r="G33" s="106" t="s">
        <v>72</v>
      </c>
      <c r="H33" s="156">
        <f t="shared" si="3"/>
        <v>0</v>
      </c>
      <c r="I33" s="157">
        <f>I34</f>
        <v>0</v>
      </c>
      <c r="J33" s="157">
        <f>J34</f>
        <v>0</v>
      </c>
      <c r="K33" s="157">
        <f>K34</f>
        <v>0</v>
      </c>
      <c r="L33" s="157">
        <f>L34</f>
        <v>0</v>
      </c>
    </row>
    <row r="34" spans="1:12" s="139" customFormat="1" ht="25.5" hidden="1">
      <c r="A34" s="137"/>
      <c r="B34" s="192" t="s">
        <v>73</v>
      </c>
      <c r="C34" s="138"/>
      <c r="D34" s="128" t="s">
        <v>14</v>
      </c>
      <c r="E34" s="128" t="s">
        <v>17</v>
      </c>
      <c r="F34" s="128" t="s">
        <v>255</v>
      </c>
      <c r="G34" s="106" t="s">
        <v>74</v>
      </c>
      <c r="H34" s="156">
        <f t="shared" si="3"/>
        <v>0</v>
      </c>
      <c r="I34" s="157">
        <f>I35+I36</f>
        <v>0</v>
      </c>
      <c r="J34" s="157">
        <f>J35+J36</f>
        <v>0</v>
      </c>
      <c r="K34" s="157">
        <f>K35+K36</f>
        <v>0</v>
      </c>
      <c r="L34" s="157">
        <f>L35+L36</f>
        <v>0</v>
      </c>
    </row>
    <row r="35" spans="1:12" s="139" customFormat="1" ht="26.25" hidden="1">
      <c r="A35" s="137"/>
      <c r="B35" s="192" t="s">
        <v>75</v>
      </c>
      <c r="C35" s="257"/>
      <c r="D35" s="128" t="s">
        <v>14</v>
      </c>
      <c r="E35" s="128" t="s">
        <v>17</v>
      </c>
      <c r="F35" s="128" t="s">
        <v>255</v>
      </c>
      <c r="G35" s="106" t="s">
        <v>76</v>
      </c>
      <c r="H35" s="156">
        <f t="shared" si="3"/>
        <v>0</v>
      </c>
      <c r="I35" s="157"/>
      <c r="J35" s="157">
        <v>0</v>
      </c>
      <c r="K35" s="157">
        <v>0</v>
      </c>
      <c r="L35" s="157">
        <v>0</v>
      </c>
    </row>
    <row r="36" spans="1:12" s="139" customFormat="1" ht="15" hidden="1">
      <c r="A36" s="137"/>
      <c r="B36" s="192" t="s">
        <v>638</v>
      </c>
      <c r="C36" s="257"/>
      <c r="D36" s="128" t="s">
        <v>14</v>
      </c>
      <c r="E36" s="128" t="s">
        <v>17</v>
      </c>
      <c r="F36" s="128" t="s">
        <v>637</v>
      </c>
      <c r="G36" s="106" t="s">
        <v>639</v>
      </c>
      <c r="H36" s="156">
        <f t="shared" si="3"/>
        <v>0</v>
      </c>
      <c r="I36" s="157"/>
      <c r="J36" s="157">
        <v>0</v>
      </c>
      <c r="K36" s="157">
        <v>0</v>
      </c>
      <c r="L36" s="157">
        <v>0</v>
      </c>
    </row>
    <row r="37" spans="1:12" s="139" customFormat="1" ht="25.5" hidden="1">
      <c r="A37" s="254"/>
      <c r="B37" s="256" t="s">
        <v>260</v>
      </c>
      <c r="C37" s="105"/>
      <c r="D37" s="128" t="s">
        <v>14</v>
      </c>
      <c r="E37" s="128" t="s">
        <v>17</v>
      </c>
      <c r="F37" s="128" t="s">
        <v>254</v>
      </c>
      <c r="G37" s="128"/>
      <c r="H37" s="322">
        <f t="shared" si="3"/>
        <v>0</v>
      </c>
      <c r="I37" s="307">
        <f t="shared" ref="I37:L38" si="6">I38</f>
        <v>0</v>
      </c>
      <c r="J37" s="307">
        <f t="shared" si="6"/>
        <v>0</v>
      </c>
      <c r="K37" s="307">
        <f t="shared" si="6"/>
        <v>0</v>
      </c>
      <c r="L37" s="307">
        <f t="shared" si="6"/>
        <v>0</v>
      </c>
    </row>
    <row r="38" spans="1:12" s="139" customFormat="1" ht="90" hidden="1" customHeight="1">
      <c r="A38" s="254"/>
      <c r="B38" s="105" t="s">
        <v>55</v>
      </c>
      <c r="C38" s="105"/>
      <c r="D38" s="128" t="s">
        <v>14</v>
      </c>
      <c r="E38" s="128" t="s">
        <v>17</v>
      </c>
      <c r="F38" s="128" t="s">
        <v>254</v>
      </c>
      <c r="G38" s="128" t="s">
        <v>56</v>
      </c>
      <c r="H38" s="322">
        <f t="shared" si="3"/>
        <v>0</v>
      </c>
      <c r="I38" s="307">
        <f t="shared" si="6"/>
        <v>0</v>
      </c>
      <c r="J38" s="307">
        <f>J39</f>
        <v>0</v>
      </c>
      <c r="K38" s="307">
        <f>K39</f>
        <v>0</v>
      </c>
      <c r="L38" s="307">
        <f>L39</f>
        <v>0</v>
      </c>
    </row>
    <row r="39" spans="1:12" s="139" customFormat="1" ht="37.5" hidden="1" customHeight="1">
      <c r="A39" s="254"/>
      <c r="B39" s="105" t="s">
        <v>104</v>
      </c>
      <c r="C39" s="105"/>
      <c r="D39" s="128" t="s">
        <v>14</v>
      </c>
      <c r="E39" s="128" t="s">
        <v>17</v>
      </c>
      <c r="F39" s="128" t="s">
        <v>254</v>
      </c>
      <c r="G39" s="128" t="s">
        <v>105</v>
      </c>
      <c r="H39" s="322">
        <f t="shared" si="3"/>
        <v>0</v>
      </c>
      <c r="I39" s="307">
        <f>I40+I41+I42</f>
        <v>0</v>
      </c>
      <c r="J39" s="307">
        <f>J40+J41</f>
        <v>0</v>
      </c>
      <c r="K39" s="307">
        <f>K40+K41</f>
        <v>0</v>
      </c>
      <c r="L39" s="307">
        <f>L40+L41</f>
        <v>0</v>
      </c>
    </row>
    <row r="40" spans="1:12" s="139" customFormat="1" ht="25.5" hidden="1">
      <c r="A40" s="254"/>
      <c r="B40" s="105" t="s">
        <v>212</v>
      </c>
      <c r="C40" s="105"/>
      <c r="D40" s="128" t="s">
        <v>14</v>
      </c>
      <c r="E40" s="128" t="s">
        <v>17</v>
      </c>
      <c r="F40" s="128" t="s">
        <v>254</v>
      </c>
      <c r="G40" s="128" t="s">
        <v>107</v>
      </c>
      <c r="H40" s="322">
        <f t="shared" si="3"/>
        <v>0</v>
      </c>
      <c r="I40" s="307"/>
      <c r="J40" s="307">
        <v>0</v>
      </c>
      <c r="K40" s="307">
        <v>0</v>
      </c>
      <c r="L40" s="307">
        <v>0</v>
      </c>
    </row>
    <row r="41" spans="1:12" s="139" customFormat="1" ht="51" hidden="1">
      <c r="A41" s="254"/>
      <c r="B41" s="105" t="s">
        <v>108</v>
      </c>
      <c r="C41" s="105"/>
      <c r="D41" s="128" t="s">
        <v>14</v>
      </c>
      <c r="E41" s="128" t="s">
        <v>17</v>
      </c>
      <c r="F41" s="128" t="s">
        <v>254</v>
      </c>
      <c r="G41" s="128" t="s">
        <v>109</v>
      </c>
      <c r="H41" s="322">
        <f t="shared" si="3"/>
        <v>0</v>
      </c>
      <c r="I41" s="307"/>
      <c r="J41" s="307">
        <v>0</v>
      </c>
      <c r="K41" s="307">
        <v>0</v>
      </c>
      <c r="L41" s="307">
        <v>0</v>
      </c>
    </row>
    <row r="42" spans="1:12" s="139" customFormat="1" ht="89.25" hidden="1">
      <c r="A42" s="254"/>
      <c r="B42" s="321" t="s">
        <v>659</v>
      </c>
      <c r="C42" s="105"/>
      <c r="D42" s="128" t="s">
        <v>14</v>
      </c>
      <c r="E42" s="128" t="s">
        <v>17</v>
      </c>
      <c r="F42" s="128" t="s">
        <v>254</v>
      </c>
      <c r="G42" s="128" t="s">
        <v>649</v>
      </c>
      <c r="H42" s="322">
        <f t="shared" si="3"/>
        <v>0</v>
      </c>
      <c r="I42" s="307"/>
      <c r="J42" s="307">
        <v>0</v>
      </c>
      <c r="K42" s="307">
        <v>0</v>
      </c>
      <c r="L42" s="307">
        <v>0</v>
      </c>
    </row>
    <row r="43" spans="1:12" s="139" customFormat="1" ht="25.5" hidden="1">
      <c r="A43" s="254"/>
      <c r="B43" s="105" t="s">
        <v>112</v>
      </c>
      <c r="C43" s="105"/>
      <c r="D43" s="128" t="s">
        <v>14</v>
      </c>
      <c r="E43" s="128" t="s">
        <v>17</v>
      </c>
      <c r="F43" s="128" t="s">
        <v>256</v>
      </c>
      <c r="G43" s="128"/>
      <c r="H43" s="322">
        <f t="shared" si="3"/>
        <v>0</v>
      </c>
      <c r="I43" s="307">
        <f>I44</f>
        <v>0</v>
      </c>
      <c r="J43" s="307">
        <f t="shared" ref="J43:L44" si="7">J44</f>
        <v>0</v>
      </c>
      <c r="K43" s="307">
        <f t="shared" si="7"/>
        <v>0</v>
      </c>
      <c r="L43" s="307">
        <f t="shared" si="7"/>
        <v>0</v>
      </c>
    </row>
    <row r="44" spans="1:12" s="139" customFormat="1" ht="89.25" hidden="1">
      <c r="A44" s="254"/>
      <c r="B44" s="105" t="s">
        <v>55</v>
      </c>
      <c r="C44" s="105"/>
      <c r="D44" s="128" t="s">
        <v>14</v>
      </c>
      <c r="E44" s="128" t="s">
        <v>17</v>
      </c>
      <c r="F44" s="128" t="s">
        <v>256</v>
      </c>
      <c r="G44" s="128" t="s">
        <v>56</v>
      </c>
      <c r="H44" s="322">
        <f>SUM(I44:L44)</f>
        <v>0</v>
      </c>
      <c r="I44" s="307">
        <f>I45</f>
        <v>0</v>
      </c>
      <c r="J44" s="307">
        <f t="shared" si="7"/>
        <v>0</v>
      </c>
      <c r="K44" s="307">
        <f t="shared" si="7"/>
        <v>0</v>
      </c>
      <c r="L44" s="307">
        <f t="shared" si="7"/>
        <v>0</v>
      </c>
    </row>
    <row r="45" spans="1:12" s="139" customFormat="1" ht="39.75" hidden="1" customHeight="1">
      <c r="A45" s="254"/>
      <c r="B45" s="105" t="s">
        <v>104</v>
      </c>
      <c r="C45" s="105"/>
      <c r="D45" s="128" t="s">
        <v>14</v>
      </c>
      <c r="E45" s="128" t="s">
        <v>17</v>
      </c>
      <c r="F45" s="128" t="s">
        <v>256</v>
      </c>
      <c r="G45" s="128" t="s">
        <v>105</v>
      </c>
      <c r="H45" s="322">
        <f>I45+J45+K45+L45</f>
        <v>0</v>
      </c>
      <c r="I45" s="307">
        <f>I46+I47+I48</f>
        <v>0</v>
      </c>
      <c r="J45" s="307">
        <f>J46+J47</f>
        <v>0</v>
      </c>
      <c r="K45" s="307">
        <f>K46+K47</f>
        <v>0</v>
      </c>
      <c r="L45" s="307">
        <f>L46+L47</f>
        <v>0</v>
      </c>
    </row>
    <row r="46" spans="1:12" s="139" customFormat="1" ht="51" hidden="1">
      <c r="A46" s="254"/>
      <c r="B46" s="105" t="s">
        <v>106</v>
      </c>
      <c r="C46" s="105"/>
      <c r="D46" s="128" t="s">
        <v>14</v>
      </c>
      <c r="E46" s="128" t="s">
        <v>17</v>
      </c>
      <c r="F46" s="128" t="s">
        <v>256</v>
      </c>
      <c r="G46" s="128" t="s">
        <v>107</v>
      </c>
      <c r="H46" s="322">
        <f>I46+J46+K46+L46</f>
        <v>0</v>
      </c>
      <c r="I46" s="307"/>
      <c r="J46" s="307">
        <v>0</v>
      </c>
      <c r="K46" s="307">
        <v>0</v>
      </c>
      <c r="L46" s="307">
        <v>0</v>
      </c>
    </row>
    <row r="47" spans="1:12" s="139" customFormat="1" ht="51" hidden="1">
      <c r="A47" s="254"/>
      <c r="B47" s="105" t="s">
        <v>108</v>
      </c>
      <c r="C47" s="105"/>
      <c r="D47" s="128" t="s">
        <v>14</v>
      </c>
      <c r="E47" s="128" t="s">
        <v>17</v>
      </c>
      <c r="F47" s="128" t="s">
        <v>256</v>
      </c>
      <c r="G47" s="128" t="s">
        <v>109</v>
      </c>
      <c r="H47" s="322">
        <f>I47+J47+K47+L47</f>
        <v>0</v>
      </c>
      <c r="I47" s="307">
        <v>0</v>
      </c>
      <c r="J47" s="307">
        <v>0</v>
      </c>
      <c r="K47" s="307">
        <v>0</v>
      </c>
      <c r="L47" s="307">
        <v>0</v>
      </c>
    </row>
    <row r="48" spans="1:12" s="139" customFormat="1" ht="89.25" hidden="1">
      <c r="A48" s="254"/>
      <c r="B48" s="321" t="s">
        <v>659</v>
      </c>
      <c r="C48" s="105"/>
      <c r="D48" s="128" t="s">
        <v>14</v>
      </c>
      <c r="E48" s="128" t="s">
        <v>17</v>
      </c>
      <c r="F48" s="128" t="s">
        <v>256</v>
      </c>
      <c r="G48" s="128" t="s">
        <v>649</v>
      </c>
      <c r="H48" s="322">
        <f>I48+J48+K48+L48</f>
        <v>0</v>
      </c>
      <c r="I48" s="307"/>
      <c r="J48" s="307">
        <v>0</v>
      </c>
      <c r="K48" s="307">
        <v>0</v>
      </c>
      <c r="L48" s="307">
        <v>0</v>
      </c>
    </row>
    <row r="49" spans="1:14" s="190" customFormat="1" ht="68.25" hidden="1" customHeight="1">
      <c r="A49" s="251"/>
      <c r="B49" s="189" t="s">
        <v>113</v>
      </c>
      <c r="C49" s="189"/>
      <c r="D49" s="129" t="s">
        <v>14</v>
      </c>
      <c r="E49" s="129" t="s">
        <v>114</v>
      </c>
      <c r="F49" s="129"/>
      <c r="G49" s="129"/>
      <c r="H49" s="156">
        <f>SUM(I49:L49)</f>
        <v>0</v>
      </c>
      <c r="I49" s="156">
        <f>I50</f>
        <v>0</v>
      </c>
      <c r="J49" s="156">
        <f t="shared" ref="J49:L50" si="8">J50</f>
        <v>0</v>
      </c>
      <c r="K49" s="156">
        <f t="shared" si="8"/>
        <v>0</v>
      </c>
      <c r="L49" s="156">
        <f t="shared" si="8"/>
        <v>0</v>
      </c>
    </row>
    <row r="50" spans="1:14" s="190" customFormat="1" ht="51" hidden="1">
      <c r="A50" s="251"/>
      <c r="B50" s="105" t="s">
        <v>98</v>
      </c>
      <c r="C50" s="189"/>
      <c r="D50" s="128" t="s">
        <v>14</v>
      </c>
      <c r="E50" s="128" t="s">
        <v>114</v>
      </c>
      <c r="F50" s="128" t="s">
        <v>248</v>
      </c>
      <c r="G50" s="129"/>
      <c r="H50" s="156">
        <f>SUM(I50:L50)</f>
        <v>0</v>
      </c>
      <c r="I50" s="157">
        <f>I51</f>
        <v>0</v>
      </c>
      <c r="J50" s="157">
        <f t="shared" si="8"/>
        <v>0</v>
      </c>
      <c r="K50" s="157">
        <f t="shared" si="8"/>
        <v>0</v>
      </c>
      <c r="L50" s="157">
        <f t="shared" si="8"/>
        <v>0</v>
      </c>
    </row>
    <row r="51" spans="1:14" s="190" customFormat="1" ht="38.25" hidden="1">
      <c r="A51" s="251"/>
      <c r="B51" s="105" t="s">
        <v>249</v>
      </c>
      <c r="C51" s="105"/>
      <c r="D51" s="128" t="s">
        <v>14</v>
      </c>
      <c r="E51" s="128" t="s">
        <v>114</v>
      </c>
      <c r="F51" s="128" t="s">
        <v>250</v>
      </c>
      <c r="G51" s="129"/>
      <c r="H51" s="156">
        <f>SUM(I51:L51)</f>
        <v>0</v>
      </c>
      <c r="I51" s="157">
        <f>I52+I61</f>
        <v>0</v>
      </c>
      <c r="J51" s="157">
        <f>J52+J61</f>
        <v>0</v>
      </c>
      <c r="K51" s="157">
        <f>K52+K61</f>
        <v>0</v>
      </c>
      <c r="L51" s="157">
        <f>L52+L61</f>
        <v>0</v>
      </c>
    </row>
    <row r="52" spans="1:14" s="190" customFormat="1" ht="25.5" hidden="1">
      <c r="A52" s="251"/>
      <c r="B52" s="105" t="s">
        <v>124</v>
      </c>
      <c r="C52" s="105"/>
      <c r="D52" s="128" t="s">
        <v>14</v>
      </c>
      <c r="E52" s="128" t="s">
        <v>114</v>
      </c>
      <c r="F52" s="128" t="s">
        <v>255</v>
      </c>
      <c r="G52" s="129"/>
      <c r="H52" s="156">
        <f>SUM(I52:L52)</f>
        <v>0</v>
      </c>
      <c r="I52" s="157">
        <f>I53+I58</f>
        <v>0</v>
      </c>
      <c r="J52" s="157">
        <f>J53+J58</f>
        <v>0</v>
      </c>
      <c r="K52" s="157">
        <f>K53+K58</f>
        <v>0</v>
      </c>
      <c r="L52" s="157">
        <f>L53+L58</f>
        <v>0</v>
      </c>
    </row>
    <row r="53" spans="1:14" s="139" customFormat="1" ht="91.5" hidden="1" customHeight="1">
      <c r="A53" s="254"/>
      <c r="B53" s="105" t="s">
        <v>55</v>
      </c>
      <c r="C53" s="105"/>
      <c r="D53" s="128" t="s">
        <v>14</v>
      </c>
      <c r="E53" s="128" t="s">
        <v>114</v>
      </c>
      <c r="F53" s="128" t="s">
        <v>255</v>
      </c>
      <c r="G53" s="106" t="s">
        <v>56</v>
      </c>
      <c r="H53" s="156">
        <f t="shared" ref="H53:H60" si="9">I53+J53+K53+L53</f>
        <v>0</v>
      </c>
      <c r="I53" s="157">
        <f>I54</f>
        <v>0</v>
      </c>
      <c r="J53" s="157">
        <f>J54</f>
        <v>0</v>
      </c>
      <c r="K53" s="157">
        <f>K54</f>
        <v>0</v>
      </c>
      <c r="L53" s="157">
        <f>L54</f>
        <v>0</v>
      </c>
    </row>
    <row r="54" spans="1:14" s="139" customFormat="1" ht="38.25" hidden="1">
      <c r="A54" s="254"/>
      <c r="B54" s="105" t="s">
        <v>104</v>
      </c>
      <c r="C54" s="105"/>
      <c r="D54" s="128" t="s">
        <v>14</v>
      </c>
      <c r="E54" s="128" t="s">
        <v>114</v>
      </c>
      <c r="F54" s="128" t="s">
        <v>255</v>
      </c>
      <c r="G54" s="106" t="s">
        <v>105</v>
      </c>
      <c r="H54" s="156">
        <f t="shared" si="9"/>
        <v>0</v>
      </c>
      <c r="I54" s="157">
        <f>I55+I56+I57</f>
        <v>0</v>
      </c>
      <c r="J54" s="157">
        <f>J55+J56</f>
        <v>0</v>
      </c>
      <c r="K54" s="157">
        <f>K55+K56</f>
        <v>0</v>
      </c>
      <c r="L54" s="157">
        <f>L55+L56</f>
        <v>0</v>
      </c>
    </row>
    <row r="55" spans="1:14" s="139" customFormat="1" ht="51" hidden="1">
      <c r="A55" s="254"/>
      <c r="B55" s="105" t="s">
        <v>106</v>
      </c>
      <c r="C55" s="105"/>
      <c r="D55" s="128" t="s">
        <v>14</v>
      </c>
      <c r="E55" s="128" t="s">
        <v>114</v>
      </c>
      <c r="F55" s="128" t="s">
        <v>255</v>
      </c>
      <c r="G55" s="106" t="s">
        <v>107</v>
      </c>
      <c r="H55" s="156">
        <f t="shared" si="9"/>
        <v>0</v>
      </c>
      <c r="I55" s="157"/>
      <c r="J55" s="157">
        <v>0</v>
      </c>
      <c r="K55" s="157">
        <v>0</v>
      </c>
      <c r="L55" s="157">
        <v>0</v>
      </c>
    </row>
    <row r="56" spans="1:14" s="139" customFormat="1" ht="51" hidden="1">
      <c r="A56" s="254"/>
      <c r="B56" s="105" t="s">
        <v>108</v>
      </c>
      <c r="C56" s="105"/>
      <c r="D56" s="128" t="s">
        <v>14</v>
      </c>
      <c r="E56" s="128" t="s">
        <v>114</v>
      </c>
      <c r="F56" s="128" t="s">
        <v>255</v>
      </c>
      <c r="G56" s="106" t="s">
        <v>109</v>
      </c>
      <c r="H56" s="156">
        <f t="shared" si="9"/>
        <v>0</v>
      </c>
      <c r="I56" s="157"/>
      <c r="J56" s="157">
        <v>0</v>
      </c>
      <c r="K56" s="157">
        <v>0</v>
      </c>
      <c r="L56" s="157">
        <v>0</v>
      </c>
    </row>
    <row r="57" spans="1:14" s="139" customFormat="1" ht="89.25" hidden="1">
      <c r="A57" s="254"/>
      <c r="B57" s="321" t="s">
        <v>659</v>
      </c>
      <c r="C57" s="105"/>
      <c r="D57" s="128" t="s">
        <v>14</v>
      </c>
      <c r="E57" s="128" t="s">
        <v>114</v>
      </c>
      <c r="F57" s="128" t="s">
        <v>255</v>
      </c>
      <c r="G57" s="106" t="s">
        <v>649</v>
      </c>
      <c r="H57" s="156">
        <f t="shared" si="9"/>
        <v>0</v>
      </c>
      <c r="I57" s="157"/>
      <c r="J57" s="307">
        <v>0</v>
      </c>
      <c r="K57" s="307">
        <v>0</v>
      </c>
      <c r="L57" s="307">
        <v>0</v>
      </c>
    </row>
    <row r="58" spans="1:14" s="139" customFormat="1" ht="38.25" hidden="1">
      <c r="A58" s="254"/>
      <c r="B58" s="105" t="s">
        <v>86</v>
      </c>
      <c r="C58" s="105"/>
      <c r="D58" s="128" t="s">
        <v>14</v>
      </c>
      <c r="E58" s="128" t="s">
        <v>114</v>
      </c>
      <c r="F58" s="128" t="s">
        <v>255</v>
      </c>
      <c r="G58" s="106" t="s">
        <v>57</v>
      </c>
      <c r="H58" s="156">
        <f t="shared" si="9"/>
        <v>0</v>
      </c>
      <c r="I58" s="157">
        <f>I59</f>
        <v>0</v>
      </c>
      <c r="J58" s="157">
        <f t="shared" ref="I58:L59" si="10">J59</f>
        <v>0</v>
      </c>
      <c r="K58" s="157">
        <f t="shared" si="10"/>
        <v>0</v>
      </c>
      <c r="L58" s="157">
        <f t="shared" si="10"/>
        <v>0</v>
      </c>
    </row>
    <row r="59" spans="1:14" s="139" customFormat="1" ht="38.25" hidden="1">
      <c r="A59" s="254"/>
      <c r="B59" s="105" t="s">
        <v>111</v>
      </c>
      <c r="C59" s="105"/>
      <c r="D59" s="128" t="s">
        <v>14</v>
      </c>
      <c r="E59" s="128" t="s">
        <v>114</v>
      </c>
      <c r="F59" s="128" t="s">
        <v>255</v>
      </c>
      <c r="G59" s="106" t="s">
        <v>59</v>
      </c>
      <c r="H59" s="156">
        <f t="shared" si="9"/>
        <v>0</v>
      </c>
      <c r="I59" s="157">
        <f t="shared" si="10"/>
        <v>0</v>
      </c>
      <c r="J59" s="157">
        <f t="shared" si="10"/>
        <v>0</v>
      </c>
      <c r="K59" s="157">
        <f t="shared" si="10"/>
        <v>0</v>
      </c>
      <c r="L59" s="157">
        <f t="shared" si="10"/>
        <v>0</v>
      </c>
    </row>
    <row r="60" spans="1:14" s="139" customFormat="1" ht="38.25" hidden="1">
      <c r="A60" s="254"/>
      <c r="B60" s="105" t="s">
        <v>60</v>
      </c>
      <c r="C60" s="105"/>
      <c r="D60" s="128" t="s">
        <v>14</v>
      </c>
      <c r="E60" s="128" t="s">
        <v>114</v>
      </c>
      <c r="F60" s="128" t="s">
        <v>255</v>
      </c>
      <c r="G60" s="106" t="s">
        <v>61</v>
      </c>
      <c r="H60" s="156">
        <f t="shared" si="9"/>
        <v>0</v>
      </c>
      <c r="I60" s="157"/>
      <c r="J60" s="157">
        <v>0</v>
      </c>
      <c r="K60" s="157">
        <v>0</v>
      </c>
      <c r="L60" s="157">
        <v>0</v>
      </c>
    </row>
    <row r="61" spans="1:14" s="139" customFormat="1" ht="38.25" hidden="1">
      <c r="A61" s="254"/>
      <c r="B61" s="105" t="s">
        <v>115</v>
      </c>
      <c r="C61" s="105"/>
      <c r="D61" s="106" t="s">
        <v>14</v>
      </c>
      <c r="E61" s="106" t="s">
        <v>114</v>
      </c>
      <c r="F61" s="106" t="s">
        <v>257</v>
      </c>
      <c r="G61" s="106"/>
      <c r="H61" s="156">
        <f>I61+J61+K61+L61</f>
        <v>0</v>
      </c>
      <c r="I61" s="157">
        <f>I62</f>
        <v>0</v>
      </c>
      <c r="J61" s="157">
        <f t="shared" ref="I61:L62" si="11">J62</f>
        <v>0</v>
      </c>
      <c r="K61" s="157">
        <f t="shared" si="11"/>
        <v>0</v>
      </c>
      <c r="L61" s="157">
        <f t="shared" si="11"/>
        <v>0</v>
      </c>
    </row>
    <row r="62" spans="1:14" s="139" customFormat="1" ht="89.25" hidden="1">
      <c r="A62" s="254"/>
      <c r="B62" s="105" t="s">
        <v>55</v>
      </c>
      <c r="C62" s="105"/>
      <c r="D62" s="106" t="s">
        <v>14</v>
      </c>
      <c r="E62" s="106" t="s">
        <v>114</v>
      </c>
      <c r="F62" s="106" t="s">
        <v>257</v>
      </c>
      <c r="G62" s="106" t="s">
        <v>56</v>
      </c>
      <c r="H62" s="156">
        <f>I62+J62+K62+L62</f>
        <v>0</v>
      </c>
      <c r="I62" s="157">
        <f t="shared" si="11"/>
        <v>0</v>
      </c>
      <c r="J62" s="157">
        <f t="shared" si="11"/>
        <v>0</v>
      </c>
      <c r="K62" s="157">
        <f t="shared" si="11"/>
        <v>0</v>
      </c>
      <c r="L62" s="157">
        <f t="shared" si="11"/>
        <v>0</v>
      </c>
      <c r="N62" s="255"/>
    </row>
    <row r="63" spans="1:14" s="139" customFormat="1" ht="38.25" hidden="1">
      <c r="A63" s="254"/>
      <c r="B63" s="105" t="s">
        <v>104</v>
      </c>
      <c r="C63" s="105"/>
      <c r="D63" s="106" t="s">
        <v>14</v>
      </c>
      <c r="E63" s="106" t="s">
        <v>114</v>
      </c>
      <c r="F63" s="106" t="s">
        <v>257</v>
      </c>
      <c r="G63" s="106" t="s">
        <v>105</v>
      </c>
      <c r="H63" s="156">
        <f>I63+J63+K63+L63</f>
        <v>0</v>
      </c>
      <c r="I63" s="157">
        <f>I64+I65+I66</f>
        <v>0</v>
      </c>
      <c r="J63" s="157">
        <f t="shared" ref="J63:L63" si="12">J64+J65+J66</f>
        <v>0</v>
      </c>
      <c r="K63" s="157">
        <f t="shared" si="12"/>
        <v>0</v>
      </c>
      <c r="L63" s="157">
        <f t="shared" si="12"/>
        <v>0</v>
      </c>
    </row>
    <row r="64" spans="1:14" s="139" customFormat="1" ht="51" hidden="1">
      <c r="A64" s="254"/>
      <c r="B64" s="105" t="s">
        <v>106</v>
      </c>
      <c r="C64" s="105"/>
      <c r="D64" s="106" t="s">
        <v>14</v>
      </c>
      <c r="E64" s="106" t="s">
        <v>114</v>
      </c>
      <c r="F64" s="106" t="s">
        <v>257</v>
      </c>
      <c r="G64" s="106" t="s">
        <v>107</v>
      </c>
      <c r="H64" s="156">
        <f>I64+J64+K64+L64</f>
        <v>0</v>
      </c>
      <c r="I64" s="157"/>
      <c r="J64" s="157">
        <v>0</v>
      </c>
      <c r="K64" s="157">
        <v>0</v>
      </c>
      <c r="L64" s="157">
        <v>0</v>
      </c>
    </row>
    <row r="65" spans="1:14" s="139" customFormat="1" ht="51" hidden="1">
      <c r="A65" s="254"/>
      <c r="B65" s="105" t="s">
        <v>108</v>
      </c>
      <c r="C65" s="105"/>
      <c r="D65" s="106" t="s">
        <v>14</v>
      </c>
      <c r="E65" s="106" t="s">
        <v>114</v>
      </c>
      <c r="F65" s="106" t="s">
        <v>257</v>
      </c>
      <c r="G65" s="106" t="s">
        <v>109</v>
      </c>
      <c r="H65" s="156">
        <f>I65+J65+K65+L65</f>
        <v>0</v>
      </c>
      <c r="I65" s="157">
        <v>0</v>
      </c>
      <c r="J65" s="157">
        <v>0</v>
      </c>
      <c r="K65" s="157">
        <v>0</v>
      </c>
      <c r="L65" s="157">
        <v>0</v>
      </c>
    </row>
    <row r="66" spans="1:14" s="139" customFormat="1" ht="89.25" hidden="1">
      <c r="A66" s="254"/>
      <c r="B66" s="321" t="s">
        <v>659</v>
      </c>
      <c r="C66" s="105"/>
      <c r="D66" s="106" t="s">
        <v>14</v>
      </c>
      <c r="E66" s="106" t="s">
        <v>114</v>
      </c>
      <c r="F66" s="106" t="s">
        <v>257</v>
      </c>
      <c r="G66" s="106" t="s">
        <v>649</v>
      </c>
      <c r="H66" s="156">
        <f t="shared" ref="H66" si="13">I66+J66+K66+L66</f>
        <v>0</v>
      </c>
      <c r="I66" s="157"/>
      <c r="J66" s="307">
        <f>'[1]приложение 8.1.'!J77</f>
        <v>0</v>
      </c>
      <c r="K66" s="307">
        <f>'[1]приложение 8.1.'!K77</f>
        <v>0</v>
      </c>
      <c r="L66" s="307">
        <f>'[1]приложение 8.1.'!L77</f>
        <v>0</v>
      </c>
    </row>
    <row r="67" spans="1:14" s="190" customFormat="1" ht="25.5">
      <c r="A67" s="251"/>
      <c r="B67" s="189" t="s">
        <v>121</v>
      </c>
      <c r="C67" s="189"/>
      <c r="D67" s="129" t="s">
        <v>14</v>
      </c>
      <c r="E67" s="129" t="s">
        <v>122</v>
      </c>
      <c r="F67" s="129"/>
      <c r="G67" s="129"/>
      <c r="H67" s="156">
        <f>SUM(I67:L67)</f>
        <v>54</v>
      </c>
      <c r="I67" s="156">
        <f t="shared" ref="I67:I75" si="14">I68</f>
        <v>54</v>
      </c>
      <c r="J67" s="156">
        <f t="shared" ref="J67:L68" si="15">J68</f>
        <v>0</v>
      </c>
      <c r="K67" s="156">
        <f t="shared" si="15"/>
        <v>0</v>
      </c>
      <c r="L67" s="156">
        <f t="shared" si="15"/>
        <v>0</v>
      </c>
    </row>
    <row r="68" spans="1:14" s="190" customFormat="1" ht="51">
      <c r="A68" s="251"/>
      <c r="B68" s="105" t="s">
        <v>98</v>
      </c>
      <c r="C68" s="189"/>
      <c r="D68" s="128" t="s">
        <v>14</v>
      </c>
      <c r="E68" s="128" t="s">
        <v>122</v>
      </c>
      <c r="F68" s="128" t="s">
        <v>248</v>
      </c>
      <c r="G68" s="129"/>
      <c r="H68" s="156">
        <f>SUM(I68:L68)</f>
        <v>54</v>
      </c>
      <c r="I68" s="157">
        <f t="shared" si="14"/>
        <v>54</v>
      </c>
      <c r="J68" s="157">
        <f t="shared" si="15"/>
        <v>0</v>
      </c>
      <c r="K68" s="157">
        <f t="shared" si="15"/>
        <v>0</v>
      </c>
      <c r="L68" s="157">
        <f t="shared" si="15"/>
        <v>0</v>
      </c>
    </row>
    <row r="69" spans="1:14" s="139" customFormat="1" ht="36.75" customHeight="1">
      <c r="A69" s="137"/>
      <c r="B69" s="105" t="s">
        <v>267</v>
      </c>
      <c r="C69" s="138"/>
      <c r="D69" s="106" t="s">
        <v>14</v>
      </c>
      <c r="E69" s="106" t="s">
        <v>122</v>
      </c>
      <c r="F69" s="106" t="s">
        <v>268</v>
      </c>
      <c r="G69" s="106"/>
      <c r="H69" s="156">
        <f>SUM(I69:L69)</f>
        <v>54</v>
      </c>
      <c r="I69" s="157">
        <f t="shared" si="14"/>
        <v>54</v>
      </c>
      <c r="J69" s="157">
        <f t="shared" ref="J69:L75" si="16">J70</f>
        <v>0</v>
      </c>
      <c r="K69" s="157">
        <f t="shared" si="16"/>
        <v>0</v>
      </c>
      <c r="L69" s="157">
        <f t="shared" si="16"/>
        <v>0</v>
      </c>
    </row>
    <row r="70" spans="1:14" s="139" customFormat="1" ht="25.5">
      <c r="A70" s="137"/>
      <c r="B70" s="105" t="s">
        <v>537</v>
      </c>
      <c r="C70" s="138"/>
      <c r="D70" s="106" t="s">
        <v>14</v>
      </c>
      <c r="E70" s="106" t="s">
        <v>122</v>
      </c>
      <c r="F70" s="106" t="s">
        <v>538</v>
      </c>
      <c r="G70" s="106"/>
      <c r="H70" s="156">
        <f>SUM(I70:L70)</f>
        <v>54</v>
      </c>
      <c r="I70" s="157">
        <f>I71+I74</f>
        <v>54</v>
      </c>
      <c r="J70" s="157">
        <f t="shared" ref="J70:L70" si="17">J71+J74</f>
        <v>0</v>
      </c>
      <c r="K70" s="157">
        <f t="shared" si="17"/>
        <v>0</v>
      </c>
      <c r="L70" s="157">
        <f t="shared" si="17"/>
        <v>0</v>
      </c>
    </row>
    <row r="71" spans="1:14" s="139" customFormat="1" ht="91.5" customHeight="1">
      <c r="A71" s="254"/>
      <c r="B71" s="105" t="s">
        <v>55</v>
      </c>
      <c r="C71" s="105"/>
      <c r="D71" s="128" t="s">
        <v>14</v>
      </c>
      <c r="E71" s="128" t="s">
        <v>122</v>
      </c>
      <c r="F71" s="106" t="s">
        <v>538</v>
      </c>
      <c r="G71" s="106" t="s">
        <v>56</v>
      </c>
      <c r="H71" s="156">
        <f t="shared" ref="H71:H73" si="18">I71+J71+K71+L71</f>
        <v>54</v>
      </c>
      <c r="I71" s="157">
        <f>I72</f>
        <v>54</v>
      </c>
      <c r="J71" s="157">
        <f>J72</f>
        <v>0</v>
      </c>
      <c r="K71" s="157">
        <f>K72</f>
        <v>0</v>
      </c>
      <c r="L71" s="157">
        <f>L72</f>
        <v>0</v>
      </c>
    </row>
    <row r="72" spans="1:14" s="139" customFormat="1" ht="38.25">
      <c r="A72" s="254"/>
      <c r="B72" s="105" t="s">
        <v>104</v>
      </c>
      <c r="C72" s="105"/>
      <c r="D72" s="128" t="s">
        <v>14</v>
      </c>
      <c r="E72" s="128" t="s">
        <v>122</v>
      </c>
      <c r="F72" s="106" t="s">
        <v>538</v>
      </c>
      <c r="G72" s="106" t="s">
        <v>105</v>
      </c>
      <c r="H72" s="156">
        <f t="shared" si="18"/>
        <v>54</v>
      </c>
      <c r="I72" s="157">
        <f>I73</f>
        <v>54</v>
      </c>
      <c r="J72" s="157">
        <f t="shared" ref="J72:L72" si="19">J73</f>
        <v>0</v>
      </c>
      <c r="K72" s="157">
        <f t="shared" si="19"/>
        <v>0</v>
      </c>
      <c r="L72" s="157">
        <f t="shared" si="19"/>
        <v>0</v>
      </c>
    </row>
    <row r="73" spans="1:14" s="139" customFormat="1" ht="51">
      <c r="A73" s="254"/>
      <c r="B73" s="105" t="s">
        <v>108</v>
      </c>
      <c r="C73" s="105"/>
      <c r="D73" s="128" t="s">
        <v>14</v>
      </c>
      <c r="E73" s="128" t="s">
        <v>122</v>
      </c>
      <c r="F73" s="106" t="s">
        <v>538</v>
      </c>
      <c r="G73" s="106" t="s">
        <v>109</v>
      </c>
      <c r="H73" s="156">
        <f t="shared" si="18"/>
        <v>54</v>
      </c>
      <c r="I73" s="157">
        <v>54</v>
      </c>
      <c r="J73" s="157">
        <v>0</v>
      </c>
      <c r="K73" s="157">
        <v>0</v>
      </c>
      <c r="L73" s="157">
        <v>0</v>
      </c>
    </row>
    <row r="74" spans="1:14" s="139" customFormat="1" ht="38.25" hidden="1">
      <c r="A74" s="137"/>
      <c r="B74" s="105" t="s">
        <v>86</v>
      </c>
      <c r="C74" s="265"/>
      <c r="D74" s="106" t="s">
        <v>14</v>
      </c>
      <c r="E74" s="106" t="s">
        <v>122</v>
      </c>
      <c r="F74" s="106" t="s">
        <v>538</v>
      </c>
      <c r="G74" s="106" t="s">
        <v>57</v>
      </c>
      <c r="H74" s="156">
        <f>I74+J74+K74+L74</f>
        <v>0</v>
      </c>
      <c r="I74" s="157">
        <f t="shared" si="14"/>
        <v>0</v>
      </c>
      <c r="J74" s="157">
        <f t="shared" si="16"/>
        <v>0</v>
      </c>
      <c r="K74" s="157">
        <f t="shared" si="16"/>
        <v>0</v>
      </c>
      <c r="L74" s="157">
        <f t="shared" si="16"/>
        <v>0</v>
      </c>
    </row>
    <row r="75" spans="1:14" s="139" customFormat="1" ht="42.75" hidden="1" customHeight="1">
      <c r="A75" s="137"/>
      <c r="B75" s="105" t="s">
        <v>111</v>
      </c>
      <c r="C75" s="265"/>
      <c r="D75" s="106" t="s">
        <v>14</v>
      </c>
      <c r="E75" s="106" t="s">
        <v>122</v>
      </c>
      <c r="F75" s="106" t="s">
        <v>538</v>
      </c>
      <c r="G75" s="106" t="s">
        <v>59</v>
      </c>
      <c r="H75" s="156">
        <f>I75+J75+K75+L75</f>
        <v>0</v>
      </c>
      <c r="I75" s="157">
        <f t="shared" si="14"/>
        <v>0</v>
      </c>
      <c r="J75" s="157">
        <f t="shared" si="16"/>
        <v>0</v>
      </c>
      <c r="K75" s="157">
        <f t="shared" si="16"/>
        <v>0</v>
      </c>
      <c r="L75" s="157">
        <f t="shared" si="16"/>
        <v>0</v>
      </c>
    </row>
    <row r="76" spans="1:14" s="139" customFormat="1" ht="53.25" hidden="1" customHeight="1">
      <c r="A76" s="137"/>
      <c r="B76" s="105" t="s">
        <v>258</v>
      </c>
      <c r="C76" s="265"/>
      <c r="D76" s="106" t="s">
        <v>14</v>
      </c>
      <c r="E76" s="106" t="s">
        <v>122</v>
      </c>
      <c r="F76" s="106" t="s">
        <v>538</v>
      </c>
      <c r="G76" s="106" t="s">
        <v>61</v>
      </c>
      <c r="H76" s="156">
        <f>I76+J76+K76+L76</f>
        <v>0</v>
      </c>
      <c r="I76" s="157"/>
      <c r="J76" s="157">
        <v>0</v>
      </c>
      <c r="K76" s="157">
        <v>0</v>
      </c>
      <c r="L76" s="157">
        <v>0</v>
      </c>
    </row>
    <row r="77" spans="1:14" s="211" customFormat="1" ht="16.5" customHeight="1">
      <c r="A77" s="215" t="s">
        <v>116</v>
      </c>
      <c r="B77" s="258" t="s">
        <v>117</v>
      </c>
      <c r="C77" s="259" t="s">
        <v>118</v>
      </c>
      <c r="D77" s="260"/>
      <c r="E77" s="260"/>
      <c r="F77" s="260"/>
      <c r="G77" s="260"/>
      <c r="H77" s="304">
        <f>I77+J77+K77+L77</f>
        <v>44386</v>
      </c>
      <c r="I77" s="304">
        <f>I78+I184+I279+I520+I714+I726+I854+I967+I986+I1097+I1115</f>
        <v>820.90000000000668</v>
      </c>
      <c r="J77" s="304">
        <f>J78+J184+J279+J520+J714+J726+J854+J967+J986+J1097+J1115</f>
        <v>13513.6</v>
      </c>
      <c r="K77" s="304">
        <f>K78+K184+K279+K520+K714+K726+K854+K967+K986+K1097+K1115</f>
        <v>28084.999999999996</v>
      </c>
      <c r="L77" s="304">
        <f>L78+L184+L279+L520+L714+L726+L854+L967+L986+L1097+L1115</f>
        <v>1966.5</v>
      </c>
      <c r="N77" s="261"/>
    </row>
    <row r="78" spans="1:14" s="190" customFormat="1" ht="18" customHeight="1">
      <c r="A78" s="188"/>
      <c r="B78" s="262" t="s">
        <v>102</v>
      </c>
      <c r="C78" s="189"/>
      <c r="D78" s="129" t="s">
        <v>14</v>
      </c>
      <c r="E78" s="129" t="s">
        <v>15</v>
      </c>
      <c r="F78" s="129"/>
      <c r="G78" s="129"/>
      <c r="H78" s="156">
        <f>I78+J78+K78+L78</f>
        <v>4046.1</v>
      </c>
      <c r="I78" s="156">
        <f>I79+I98+I121+I135+I128</f>
        <v>3803.6</v>
      </c>
      <c r="J78" s="156">
        <f>J79+J98+J121+J135+J128</f>
        <v>242.5</v>
      </c>
      <c r="K78" s="156">
        <f>K79+K98+K121+K135+K128</f>
        <v>0</v>
      </c>
      <c r="L78" s="156">
        <f>L79+L98+L121+L135+L128</f>
        <v>0</v>
      </c>
    </row>
    <row r="79" spans="1:14" s="190" customFormat="1" ht="51" hidden="1">
      <c r="A79" s="188"/>
      <c r="B79" s="189" t="s">
        <v>119</v>
      </c>
      <c r="C79" s="138"/>
      <c r="D79" s="129" t="s">
        <v>14</v>
      </c>
      <c r="E79" s="129" t="s">
        <v>16</v>
      </c>
      <c r="F79" s="129"/>
      <c r="G79" s="129"/>
      <c r="H79" s="156">
        <f>SUM(I79:L79)</f>
        <v>0</v>
      </c>
      <c r="I79" s="156">
        <f>I80</f>
        <v>0</v>
      </c>
      <c r="J79" s="156">
        <f t="shared" ref="J79:L80" si="20">J80</f>
        <v>0</v>
      </c>
      <c r="K79" s="156">
        <f t="shared" si="20"/>
        <v>0</v>
      </c>
      <c r="L79" s="156">
        <f t="shared" si="20"/>
        <v>0</v>
      </c>
      <c r="M79" s="263"/>
    </row>
    <row r="80" spans="1:14" s="190" customFormat="1" ht="51" hidden="1">
      <c r="A80" s="188"/>
      <c r="B80" s="105" t="s">
        <v>98</v>
      </c>
      <c r="C80" s="189"/>
      <c r="D80" s="106" t="s">
        <v>14</v>
      </c>
      <c r="E80" s="106" t="s">
        <v>16</v>
      </c>
      <c r="F80" s="128" t="s">
        <v>248</v>
      </c>
      <c r="G80" s="129"/>
      <c r="H80" s="156">
        <f>SUM(I80:L80)</f>
        <v>0</v>
      </c>
      <c r="I80" s="157">
        <f>I81</f>
        <v>0</v>
      </c>
      <c r="J80" s="157">
        <f t="shared" si="20"/>
        <v>0</v>
      </c>
      <c r="K80" s="157">
        <f t="shared" si="20"/>
        <v>0</v>
      </c>
      <c r="L80" s="157">
        <f t="shared" si="20"/>
        <v>0</v>
      </c>
      <c r="M80" s="263"/>
    </row>
    <row r="81" spans="1:13" s="190" customFormat="1" ht="43.9" hidden="1" customHeight="1">
      <c r="A81" s="188"/>
      <c r="B81" s="105" t="s">
        <v>249</v>
      </c>
      <c r="C81" s="105"/>
      <c r="D81" s="106" t="s">
        <v>14</v>
      </c>
      <c r="E81" s="106" t="s">
        <v>16</v>
      </c>
      <c r="F81" s="128" t="s">
        <v>250</v>
      </c>
      <c r="G81" s="129"/>
      <c r="H81" s="156">
        <f>SUM(I81:L81)</f>
        <v>0</v>
      </c>
      <c r="I81" s="157">
        <f>I82</f>
        <v>0</v>
      </c>
      <c r="J81" s="157">
        <f>J88</f>
        <v>0</v>
      </c>
      <c r="K81" s="157">
        <f>K88</f>
        <v>0</v>
      </c>
      <c r="L81" s="157">
        <f>L88</f>
        <v>0</v>
      </c>
      <c r="M81" s="263"/>
    </row>
    <row r="82" spans="1:13" s="139" customFormat="1" hidden="1">
      <c r="A82" s="137"/>
      <c r="B82" s="105" t="s">
        <v>123</v>
      </c>
      <c r="C82" s="138"/>
      <c r="D82" s="106" t="s">
        <v>14</v>
      </c>
      <c r="E82" s="106" t="s">
        <v>16</v>
      </c>
      <c r="F82" s="106" t="s">
        <v>261</v>
      </c>
      <c r="G82" s="106"/>
      <c r="H82" s="156">
        <f>I82+J82+K82+L82</f>
        <v>0</v>
      </c>
      <c r="I82" s="157">
        <f t="shared" ref="I82:L83" si="21">I83</f>
        <v>0</v>
      </c>
      <c r="J82" s="157">
        <f t="shared" si="21"/>
        <v>0</v>
      </c>
      <c r="K82" s="157">
        <f t="shared" si="21"/>
        <v>0</v>
      </c>
      <c r="L82" s="157">
        <f t="shared" si="21"/>
        <v>0</v>
      </c>
    </row>
    <row r="83" spans="1:13" s="139" customFormat="1" ht="89.25" hidden="1">
      <c r="A83" s="137"/>
      <c r="B83" s="105" t="s">
        <v>55</v>
      </c>
      <c r="C83" s="138"/>
      <c r="D83" s="106" t="s">
        <v>14</v>
      </c>
      <c r="E83" s="106" t="s">
        <v>16</v>
      </c>
      <c r="F83" s="106" t="s">
        <v>261</v>
      </c>
      <c r="G83" s="106" t="s">
        <v>56</v>
      </c>
      <c r="H83" s="156">
        <f>I83+J83+K83+L83</f>
        <v>0</v>
      </c>
      <c r="I83" s="157">
        <f t="shared" si="21"/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</row>
    <row r="84" spans="1:13" s="139" customFormat="1" ht="37.5" hidden="1" customHeight="1">
      <c r="A84" s="137"/>
      <c r="B84" s="105" t="s">
        <v>104</v>
      </c>
      <c r="C84" s="138"/>
      <c r="D84" s="106" t="s">
        <v>14</v>
      </c>
      <c r="E84" s="106" t="s">
        <v>16</v>
      </c>
      <c r="F84" s="106" t="s">
        <v>261</v>
      </c>
      <c r="G84" s="106" t="s">
        <v>105</v>
      </c>
      <c r="H84" s="156">
        <f>I84+J84+K84+L84</f>
        <v>0</v>
      </c>
      <c r="I84" s="157">
        <f>I85+I86+I87</f>
        <v>0</v>
      </c>
      <c r="J84" s="157">
        <f>J85+J86</f>
        <v>0</v>
      </c>
      <c r="K84" s="157">
        <f>K85+K86</f>
        <v>0</v>
      </c>
      <c r="L84" s="157">
        <f>L85+L86</f>
        <v>0</v>
      </c>
    </row>
    <row r="85" spans="1:13" s="139" customFormat="1" ht="25.5" hidden="1">
      <c r="A85" s="137"/>
      <c r="B85" s="105" t="s">
        <v>212</v>
      </c>
      <c r="C85" s="138"/>
      <c r="D85" s="106" t="s">
        <v>14</v>
      </c>
      <c r="E85" s="106" t="s">
        <v>16</v>
      </c>
      <c r="F85" s="106" t="s">
        <v>261</v>
      </c>
      <c r="G85" s="106" t="s">
        <v>107</v>
      </c>
      <c r="H85" s="156">
        <f>I85+J85+K85+L85</f>
        <v>0</v>
      </c>
      <c r="I85" s="157"/>
      <c r="J85" s="157">
        <v>0</v>
      </c>
      <c r="K85" s="157">
        <v>0</v>
      </c>
      <c r="L85" s="157">
        <v>0</v>
      </c>
    </row>
    <row r="86" spans="1:13" s="139" customFormat="1" ht="51" hidden="1">
      <c r="A86" s="137"/>
      <c r="B86" s="105" t="s">
        <v>108</v>
      </c>
      <c r="C86" s="138"/>
      <c r="D86" s="106" t="s">
        <v>14</v>
      </c>
      <c r="E86" s="106" t="s">
        <v>16</v>
      </c>
      <c r="F86" s="106" t="s">
        <v>261</v>
      </c>
      <c r="G86" s="106" t="s">
        <v>109</v>
      </c>
      <c r="H86" s="156">
        <f>I86+J86+K86+L86</f>
        <v>0</v>
      </c>
      <c r="I86" s="157"/>
      <c r="J86" s="157">
        <v>0</v>
      </c>
      <c r="K86" s="157">
        <v>0</v>
      </c>
      <c r="L86" s="157">
        <v>0</v>
      </c>
    </row>
    <row r="87" spans="1:13" s="211" customFormat="1" ht="89.25" hidden="1">
      <c r="A87" s="209"/>
      <c r="B87" s="323" t="s">
        <v>659</v>
      </c>
      <c r="C87" s="259"/>
      <c r="D87" s="135" t="s">
        <v>14</v>
      </c>
      <c r="E87" s="135" t="s">
        <v>16</v>
      </c>
      <c r="F87" s="135" t="s">
        <v>261</v>
      </c>
      <c r="G87" s="135" t="s">
        <v>649</v>
      </c>
      <c r="H87" s="304">
        <f t="shared" ref="H87" si="22">I87+J87+K87+L87</f>
        <v>0</v>
      </c>
      <c r="I87" s="305"/>
      <c r="J87" s="325">
        <v>0</v>
      </c>
      <c r="K87" s="325">
        <v>0</v>
      </c>
      <c r="L87" s="325">
        <v>0</v>
      </c>
    </row>
    <row r="88" spans="1:13" s="190" customFormat="1" ht="25.5" hidden="1">
      <c r="A88" s="188"/>
      <c r="B88" s="105" t="s">
        <v>124</v>
      </c>
      <c r="C88" s="105"/>
      <c r="D88" s="106" t="s">
        <v>14</v>
      </c>
      <c r="E88" s="106" t="s">
        <v>16</v>
      </c>
      <c r="F88" s="128" t="s">
        <v>255</v>
      </c>
      <c r="G88" s="129"/>
      <c r="H88" s="156">
        <f>SUM(I88:L88)</f>
        <v>0</v>
      </c>
      <c r="I88" s="157">
        <f>I89+I94</f>
        <v>0</v>
      </c>
      <c r="J88" s="157">
        <f>J89+J94</f>
        <v>0</v>
      </c>
      <c r="K88" s="157">
        <f>K89+K94</f>
        <v>0</v>
      </c>
      <c r="L88" s="157">
        <f>L89+L94</f>
        <v>0</v>
      </c>
      <c r="M88" s="263"/>
    </row>
    <row r="89" spans="1:13" s="139" customFormat="1" ht="89.25" hidden="1">
      <c r="A89" s="137"/>
      <c r="B89" s="105" t="s">
        <v>55</v>
      </c>
      <c r="C89" s="138"/>
      <c r="D89" s="106" t="s">
        <v>14</v>
      </c>
      <c r="E89" s="106" t="s">
        <v>16</v>
      </c>
      <c r="F89" s="128" t="s">
        <v>255</v>
      </c>
      <c r="G89" s="106" t="s">
        <v>56</v>
      </c>
      <c r="H89" s="156">
        <f t="shared" ref="H89:H97" si="23">I89+J89+K89+L89</f>
        <v>0</v>
      </c>
      <c r="I89" s="157">
        <f>I90</f>
        <v>0</v>
      </c>
      <c r="J89" s="157">
        <f>J90</f>
        <v>0</v>
      </c>
      <c r="K89" s="157">
        <f>K90</f>
        <v>0</v>
      </c>
      <c r="L89" s="157">
        <f>L90</f>
        <v>0</v>
      </c>
    </row>
    <row r="90" spans="1:13" s="139" customFormat="1" ht="39" hidden="1" customHeight="1">
      <c r="A90" s="137"/>
      <c r="B90" s="105" t="s">
        <v>104</v>
      </c>
      <c r="C90" s="138"/>
      <c r="D90" s="106" t="s">
        <v>14</v>
      </c>
      <c r="E90" s="106" t="s">
        <v>16</v>
      </c>
      <c r="F90" s="128" t="s">
        <v>255</v>
      </c>
      <c r="G90" s="106" t="s">
        <v>105</v>
      </c>
      <c r="H90" s="156">
        <f t="shared" si="23"/>
        <v>0</v>
      </c>
      <c r="I90" s="157">
        <f>I91+I92+I93</f>
        <v>0</v>
      </c>
      <c r="J90" s="157">
        <f>J91+J92</f>
        <v>0</v>
      </c>
      <c r="K90" s="157">
        <f>K91+K92</f>
        <v>0</v>
      </c>
      <c r="L90" s="157">
        <f>L91+L92</f>
        <v>0</v>
      </c>
    </row>
    <row r="91" spans="1:13" s="139" customFormat="1" ht="25.5" hidden="1">
      <c r="A91" s="137"/>
      <c r="B91" s="105" t="s">
        <v>212</v>
      </c>
      <c r="C91" s="138"/>
      <c r="D91" s="106" t="s">
        <v>14</v>
      </c>
      <c r="E91" s="106" t="s">
        <v>16</v>
      </c>
      <c r="F91" s="128" t="s">
        <v>255</v>
      </c>
      <c r="G91" s="106" t="s">
        <v>107</v>
      </c>
      <c r="H91" s="156">
        <f t="shared" si="23"/>
        <v>0</v>
      </c>
      <c r="I91" s="157"/>
      <c r="J91" s="157">
        <v>0</v>
      </c>
      <c r="K91" s="157">
        <v>0</v>
      </c>
      <c r="L91" s="157">
        <v>0</v>
      </c>
    </row>
    <row r="92" spans="1:13" s="139" customFormat="1" ht="51" hidden="1">
      <c r="A92" s="137"/>
      <c r="B92" s="105" t="s">
        <v>108</v>
      </c>
      <c r="C92" s="138"/>
      <c r="D92" s="106" t="s">
        <v>14</v>
      </c>
      <c r="E92" s="106" t="s">
        <v>16</v>
      </c>
      <c r="F92" s="128" t="s">
        <v>255</v>
      </c>
      <c r="G92" s="106" t="s">
        <v>109</v>
      </c>
      <c r="H92" s="156">
        <f t="shared" si="23"/>
        <v>0</v>
      </c>
      <c r="I92" s="157"/>
      <c r="J92" s="157">
        <v>0</v>
      </c>
      <c r="K92" s="157">
        <v>0</v>
      </c>
      <c r="L92" s="157">
        <v>0</v>
      </c>
    </row>
    <row r="93" spans="1:13" s="139" customFormat="1" ht="89.25" hidden="1">
      <c r="A93" s="137"/>
      <c r="B93" s="321" t="s">
        <v>659</v>
      </c>
      <c r="C93" s="138"/>
      <c r="D93" s="106" t="s">
        <v>14</v>
      </c>
      <c r="E93" s="106" t="s">
        <v>16</v>
      </c>
      <c r="F93" s="128" t="s">
        <v>255</v>
      </c>
      <c r="G93" s="106" t="s">
        <v>649</v>
      </c>
      <c r="H93" s="156">
        <f t="shared" si="23"/>
        <v>0</v>
      </c>
      <c r="I93" s="157"/>
      <c r="J93" s="307">
        <v>0</v>
      </c>
      <c r="K93" s="307">
        <v>0</v>
      </c>
      <c r="L93" s="307">
        <v>0</v>
      </c>
    </row>
    <row r="94" spans="1:13" s="139" customFormat="1" ht="38.25" hidden="1">
      <c r="A94" s="137"/>
      <c r="B94" s="105" t="s">
        <v>86</v>
      </c>
      <c r="C94" s="138"/>
      <c r="D94" s="106" t="s">
        <v>14</v>
      </c>
      <c r="E94" s="106" t="s">
        <v>16</v>
      </c>
      <c r="F94" s="128" t="s">
        <v>255</v>
      </c>
      <c r="G94" s="106" t="s">
        <v>57</v>
      </c>
      <c r="H94" s="156">
        <f t="shared" si="23"/>
        <v>0</v>
      </c>
      <c r="I94" s="157">
        <f>I95</f>
        <v>0</v>
      </c>
      <c r="J94" s="157">
        <f>J95</f>
        <v>0</v>
      </c>
      <c r="K94" s="157">
        <f>K95</f>
        <v>0</v>
      </c>
      <c r="L94" s="157">
        <f>L95</f>
        <v>0</v>
      </c>
    </row>
    <row r="95" spans="1:13" s="139" customFormat="1" ht="42" hidden="1" customHeight="1">
      <c r="A95" s="137"/>
      <c r="B95" s="105" t="s">
        <v>111</v>
      </c>
      <c r="C95" s="138"/>
      <c r="D95" s="106" t="s">
        <v>14</v>
      </c>
      <c r="E95" s="106" t="s">
        <v>16</v>
      </c>
      <c r="F95" s="128" t="s">
        <v>255</v>
      </c>
      <c r="G95" s="106" t="s">
        <v>59</v>
      </c>
      <c r="H95" s="156">
        <f t="shared" si="23"/>
        <v>0</v>
      </c>
      <c r="I95" s="157">
        <f>I96+I97</f>
        <v>0</v>
      </c>
      <c r="J95" s="157">
        <f>J96+J97</f>
        <v>0</v>
      </c>
      <c r="K95" s="157">
        <f>K96+K97</f>
        <v>0</v>
      </c>
      <c r="L95" s="157">
        <f>L96+L97</f>
        <v>0</v>
      </c>
    </row>
    <row r="96" spans="1:13" s="139" customFormat="1" ht="42" hidden="1" customHeight="1">
      <c r="A96" s="137"/>
      <c r="B96" s="105" t="s">
        <v>63</v>
      </c>
      <c r="C96" s="138"/>
      <c r="D96" s="106" t="s">
        <v>14</v>
      </c>
      <c r="E96" s="106" t="s">
        <v>16</v>
      </c>
      <c r="F96" s="128" t="s">
        <v>255</v>
      </c>
      <c r="G96" s="106" t="s">
        <v>62</v>
      </c>
      <c r="H96" s="156">
        <f t="shared" si="23"/>
        <v>0</v>
      </c>
      <c r="I96" s="157">
        <v>0</v>
      </c>
      <c r="J96" s="157">
        <v>0</v>
      </c>
      <c r="K96" s="157">
        <v>0</v>
      </c>
      <c r="L96" s="157">
        <v>0</v>
      </c>
    </row>
    <row r="97" spans="1:12" s="139" customFormat="1" ht="57" hidden="1" customHeight="1">
      <c r="A97" s="137"/>
      <c r="B97" s="105" t="s">
        <v>258</v>
      </c>
      <c r="C97" s="138"/>
      <c r="D97" s="106" t="s">
        <v>14</v>
      </c>
      <c r="E97" s="106" t="s">
        <v>16</v>
      </c>
      <c r="F97" s="128" t="s">
        <v>255</v>
      </c>
      <c r="G97" s="106" t="s">
        <v>61</v>
      </c>
      <c r="H97" s="156">
        <f t="shared" si="23"/>
        <v>0</v>
      </c>
      <c r="I97" s="157"/>
      <c r="J97" s="157">
        <v>0</v>
      </c>
      <c r="K97" s="157">
        <v>0</v>
      </c>
      <c r="L97" s="157">
        <v>0</v>
      </c>
    </row>
    <row r="98" spans="1:12" s="190" customFormat="1" ht="90" customHeight="1">
      <c r="A98" s="188"/>
      <c r="B98" s="189" t="s">
        <v>120</v>
      </c>
      <c r="C98" s="138"/>
      <c r="D98" s="129" t="s">
        <v>14</v>
      </c>
      <c r="E98" s="129" t="s">
        <v>18</v>
      </c>
      <c r="F98" s="129"/>
      <c r="G98" s="129"/>
      <c r="H98" s="156">
        <f>SUM(I98:L98)</f>
        <v>0</v>
      </c>
      <c r="I98" s="156">
        <f>I99</f>
        <v>0</v>
      </c>
      <c r="J98" s="156">
        <f t="shared" ref="J98:L99" si="24">J99</f>
        <v>0</v>
      </c>
      <c r="K98" s="156">
        <f t="shared" si="24"/>
        <v>0</v>
      </c>
      <c r="L98" s="156">
        <f t="shared" si="24"/>
        <v>0</v>
      </c>
    </row>
    <row r="99" spans="1:12" s="190" customFormat="1" ht="51">
      <c r="A99" s="188"/>
      <c r="B99" s="105" t="s">
        <v>98</v>
      </c>
      <c r="C99" s="189"/>
      <c r="D99" s="106" t="s">
        <v>14</v>
      </c>
      <c r="E99" s="106" t="s">
        <v>18</v>
      </c>
      <c r="F99" s="128" t="s">
        <v>248</v>
      </c>
      <c r="G99" s="129"/>
      <c r="H99" s="156">
        <f>SUM(I99:L99)</f>
        <v>0</v>
      </c>
      <c r="I99" s="157">
        <f>I100</f>
        <v>0</v>
      </c>
      <c r="J99" s="157">
        <f t="shared" si="24"/>
        <v>0</v>
      </c>
      <c r="K99" s="157">
        <f t="shared" si="24"/>
        <v>0</v>
      </c>
      <c r="L99" s="157">
        <f t="shared" si="24"/>
        <v>0</v>
      </c>
    </row>
    <row r="100" spans="1:12" s="190" customFormat="1" ht="38.25">
      <c r="A100" s="188"/>
      <c r="B100" s="105" t="s">
        <v>249</v>
      </c>
      <c r="C100" s="105"/>
      <c r="D100" s="106" t="s">
        <v>14</v>
      </c>
      <c r="E100" s="106" t="s">
        <v>18</v>
      </c>
      <c r="F100" s="128" t="s">
        <v>250</v>
      </c>
      <c r="G100" s="129"/>
      <c r="H100" s="156">
        <f>SUM(I100:L100)</f>
        <v>0</v>
      </c>
      <c r="I100" s="157">
        <f>I101+I116</f>
        <v>0</v>
      </c>
      <c r="J100" s="157">
        <f>J101+J116</f>
        <v>0</v>
      </c>
      <c r="K100" s="157">
        <f>K101+K116</f>
        <v>0</v>
      </c>
      <c r="L100" s="157">
        <f>L101+L116</f>
        <v>0</v>
      </c>
    </row>
    <row r="101" spans="1:12" s="190" customFormat="1" ht="25.5">
      <c r="A101" s="188"/>
      <c r="B101" s="105" t="s">
        <v>124</v>
      </c>
      <c r="C101" s="105"/>
      <c r="D101" s="106" t="s">
        <v>14</v>
      </c>
      <c r="E101" s="106" t="s">
        <v>18</v>
      </c>
      <c r="F101" s="128" t="s">
        <v>255</v>
      </c>
      <c r="G101" s="129"/>
      <c r="H101" s="156">
        <f>SUM(I101:L101)</f>
        <v>0</v>
      </c>
      <c r="I101" s="157">
        <f>I102+I107+I111</f>
        <v>0</v>
      </c>
      <c r="J101" s="157">
        <f>J102+J107+J111</f>
        <v>0</v>
      </c>
      <c r="K101" s="157">
        <f>K102+K107+K111</f>
        <v>0</v>
      </c>
      <c r="L101" s="157">
        <f>L102+L107+L111</f>
        <v>0</v>
      </c>
    </row>
    <row r="102" spans="1:12" s="139" customFormat="1" ht="93.75" hidden="1" customHeight="1">
      <c r="A102" s="137"/>
      <c r="B102" s="105" t="s">
        <v>55</v>
      </c>
      <c r="C102" s="138"/>
      <c r="D102" s="106" t="s">
        <v>14</v>
      </c>
      <c r="E102" s="106" t="s">
        <v>18</v>
      </c>
      <c r="F102" s="128" t="s">
        <v>255</v>
      </c>
      <c r="G102" s="106" t="s">
        <v>56</v>
      </c>
      <c r="H102" s="156">
        <f t="shared" ref="H102:H184" si="25">I102+J102+K102+L102</f>
        <v>0</v>
      </c>
      <c r="I102" s="157">
        <f>I103</f>
        <v>0</v>
      </c>
      <c r="J102" s="157">
        <f>J103</f>
        <v>0</v>
      </c>
      <c r="K102" s="157">
        <f>K103</f>
        <v>0</v>
      </c>
      <c r="L102" s="157">
        <f>L103</f>
        <v>0</v>
      </c>
    </row>
    <row r="103" spans="1:12" s="139" customFormat="1" ht="39.75" hidden="1" customHeight="1">
      <c r="A103" s="137"/>
      <c r="B103" s="105" t="s">
        <v>104</v>
      </c>
      <c r="C103" s="138"/>
      <c r="D103" s="106" t="s">
        <v>14</v>
      </c>
      <c r="E103" s="106" t="s">
        <v>18</v>
      </c>
      <c r="F103" s="128" t="s">
        <v>255</v>
      </c>
      <c r="G103" s="106" t="s">
        <v>105</v>
      </c>
      <c r="H103" s="156">
        <f t="shared" si="25"/>
        <v>0</v>
      </c>
      <c r="I103" s="157">
        <f>I104+I105+I106</f>
        <v>0</v>
      </c>
      <c r="J103" s="157">
        <f>J104+J105</f>
        <v>0</v>
      </c>
      <c r="K103" s="157">
        <f>K104+K105</f>
        <v>0</v>
      </c>
      <c r="L103" s="157">
        <f>L104+L105</f>
        <v>0</v>
      </c>
    </row>
    <row r="104" spans="1:12" s="139" customFormat="1" ht="25.5" hidden="1">
      <c r="A104" s="137"/>
      <c r="B104" s="105" t="s">
        <v>212</v>
      </c>
      <c r="C104" s="138"/>
      <c r="D104" s="106" t="s">
        <v>14</v>
      </c>
      <c r="E104" s="106" t="s">
        <v>18</v>
      </c>
      <c r="F104" s="128" t="s">
        <v>255</v>
      </c>
      <c r="G104" s="106" t="s">
        <v>107</v>
      </c>
      <c r="H104" s="156">
        <f t="shared" si="25"/>
        <v>0</v>
      </c>
      <c r="I104" s="157"/>
      <c r="J104" s="157">
        <v>0</v>
      </c>
      <c r="K104" s="157">
        <v>0</v>
      </c>
      <c r="L104" s="157">
        <v>0</v>
      </c>
    </row>
    <row r="105" spans="1:12" s="139" customFormat="1" ht="51" hidden="1">
      <c r="A105" s="137"/>
      <c r="B105" s="105" t="s">
        <v>108</v>
      </c>
      <c r="C105" s="138"/>
      <c r="D105" s="106" t="s">
        <v>14</v>
      </c>
      <c r="E105" s="106" t="s">
        <v>18</v>
      </c>
      <c r="F105" s="128" t="s">
        <v>255</v>
      </c>
      <c r="G105" s="106" t="s">
        <v>109</v>
      </c>
      <c r="H105" s="156">
        <f t="shared" si="25"/>
        <v>0</v>
      </c>
      <c r="I105" s="157"/>
      <c r="J105" s="157">
        <v>0</v>
      </c>
      <c r="K105" s="157">
        <v>0</v>
      </c>
      <c r="L105" s="157">
        <v>0</v>
      </c>
    </row>
    <row r="106" spans="1:12" s="139" customFormat="1" ht="89.25" hidden="1">
      <c r="A106" s="137"/>
      <c r="B106" s="321" t="s">
        <v>659</v>
      </c>
      <c r="C106" s="138"/>
      <c r="D106" s="106" t="s">
        <v>14</v>
      </c>
      <c r="E106" s="106" t="s">
        <v>18</v>
      </c>
      <c r="F106" s="128" t="s">
        <v>255</v>
      </c>
      <c r="G106" s="106" t="s">
        <v>649</v>
      </c>
      <c r="H106" s="156">
        <f t="shared" si="25"/>
        <v>0</v>
      </c>
      <c r="I106" s="157"/>
      <c r="J106" s="307">
        <v>0</v>
      </c>
      <c r="K106" s="307">
        <v>0</v>
      </c>
      <c r="L106" s="307">
        <v>0</v>
      </c>
    </row>
    <row r="107" spans="1:12" s="139" customFormat="1" ht="41.25" customHeight="1">
      <c r="A107" s="137"/>
      <c r="B107" s="105" t="s">
        <v>86</v>
      </c>
      <c r="C107" s="138"/>
      <c r="D107" s="106" t="s">
        <v>14</v>
      </c>
      <c r="E107" s="106" t="s">
        <v>18</v>
      </c>
      <c r="F107" s="128" t="s">
        <v>255</v>
      </c>
      <c r="G107" s="106" t="s">
        <v>57</v>
      </c>
      <c r="H107" s="156">
        <f t="shared" si="25"/>
        <v>-9.9000000000000021</v>
      </c>
      <c r="I107" s="157">
        <f>I108</f>
        <v>-9.9000000000000021</v>
      </c>
      <c r="J107" s="157">
        <f>J108</f>
        <v>0</v>
      </c>
      <c r="K107" s="157">
        <f>K108</f>
        <v>0</v>
      </c>
      <c r="L107" s="157">
        <f>L108</f>
        <v>0</v>
      </c>
    </row>
    <row r="108" spans="1:12" s="139" customFormat="1" ht="55.5" customHeight="1">
      <c r="A108" s="137"/>
      <c r="B108" s="105" t="s">
        <v>111</v>
      </c>
      <c r="C108" s="138"/>
      <c r="D108" s="106" t="s">
        <v>14</v>
      </c>
      <c r="E108" s="106" t="s">
        <v>18</v>
      </c>
      <c r="F108" s="128" t="s">
        <v>255</v>
      </c>
      <c r="G108" s="106" t="s">
        <v>59</v>
      </c>
      <c r="H108" s="156">
        <f t="shared" si="25"/>
        <v>-9.9000000000000021</v>
      </c>
      <c r="I108" s="157">
        <f>I109+I110</f>
        <v>-9.9000000000000021</v>
      </c>
      <c r="J108" s="157">
        <f>J109+J110</f>
        <v>0</v>
      </c>
      <c r="K108" s="157">
        <f>K109+K110</f>
        <v>0</v>
      </c>
      <c r="L108" s="157">
        <f>L109+L110</f>
        <v>0</v>
      </c>
    </row>
    <row r="109" spans="1:12" s="139" customFormat="1" ht="44.25" customHeight="1">
      <c r="A109" s="137"/>
      <c r="B109" s="105" t="s">
        <v>63</v>
      </c>
      <c r="C109" s="138"/>
      <c r="D109" s="106" t="s">
        <v>14</v>
      </c>
      <c r="E109" s="106" t="s">
        <v>18</v>
      </c>
      <c r="F109" s="128" t="s">
        <v>255</v>
      </c>
      <c r="G109" s="106" t="s">
        <v>62</v>
      </c>
      <c r="H109" s="156">
        <f t="shared" si="25"/>
        <v>-36.6</v>
      </c>
      <c r="I109" s="157">
        <f>-36.6</f>
        <v>-36.6</v>
      </c>
      <c r="J109" s="157">
        <v>0</v>
      </c>
      <c r="K109" s="157">
        <v>0</v>
      </c>
      <c r="L109" s="157">
        <v>0</v>
      </c>
    </row>
    <row r="110" spans="1:12" s="139" customFormat="1" ht="51">
      <c r="A110" s="137"/>
      <c r="B110" s="105" t="s">
        <v>258</v>
      </c>
      <c r="C110" s="138"/>
      <c r="D110" s="106" t="s">
        <v>14</v>
      </c>
      <c r="E110" s="106" t="s">
        <v>18</v>
      </c>
      <c r="F110" s="128" t="s">
        <v>255</v>
      </c>
      <c r="G110" s="106" t="s">
        <v>61</v>
      </c>
      <c r="H110" s="156">
        <f t="shared" si="25"/>
        <v>26.7</v>
      </c>
      <c r="I110" s="157">
        <f>26.7</f>
        <v>26.7</v>
      </c>
      <c r="J110" s="157">
        <v>0</v>
      </c>
      <c r="K110" s="157">
        <v>0</v>
      </c>
      <c r="L110" s="157">
        <v>0</v>
      </c>
    </row>
    <row r="111" spans="1:12" s="139" customFormat="1">
      <c r="A111" s="137"/>
      <c r="B111" s="192" t="s">
        <v>71</v>
      </c>
      <c r="C111" s="138"/>
      <c r="D111" s="106" t="s">
        <v>14</v>
      </c>
      <c r="E111" s="106" t="s">
        <v>18</v>
      </c>
      <c r="F111" s="128" t="s">
        <v>255</v>
      </c>
      <c r="G111" s="106" t="s">
        <v>72</v>
      </c>
      <c r="H111" s="156">
        <f t="shared" si="25"/>
        <v>9.9</v>
      </c>
      <c r="I111" s="157">
        <f>I112</f>
        <v>9.9</v>
      </c>
      <c r="J111" s="157">
        <f>J112</f>
        <v>0</v>
      </c>
      <c r="K111" s="157">
        <f>K112</f>
        <v>0</v>
      </c>
      <c r="L111" s="157">
        <f>L112</f>
        <v>0</v>
      </c>
    </row>
    <row r="112" spans="1:12" s="139" customFormat="1" ht="25.5">
      <c r="A112" s="137"/>
      <c r="B112" s="192" t="s">
        <v>73</v>
      </c>
      <c r="C112" s="138"/>
      <c r="D112" s="106" t="s">
        <v>14</v>
      </c>
      <c r="E112" s="106" t="s">
        <v>18</v>
      </c>
      <c r="F112" s="128" t="s">
        <v>255</v>
      </c>
      <c r="G112" s="106" t="s">
        <v>74</v>
      </c>
      <c r="H112" s="156">
        <f t="shared" si="25"/>
        <v>9.9</v>
      </c>
      <c r="I112" s="157">
        <f>I113+I114+I115</f>
        <v>9.9</v>
      </c>
      <c r="J112" s="157">
        <f>J114</f>
        <v>0</v>
      </c>
      <c r="K112" s="157">
        <f>K114</f>
        <v>0</v>
      </c>
      <c r="L112" s="157">
        <f>L114</f>
        <v>0</v>
      </c>
    </row>
    <row r="113" spans="1:12" s="139" customFormat="1" ht="25.5">
      <c r="A113" s="137"/>
      <c r="B113" s="267" t="s">
        <v>292</v>
      </c>
      <c r="C113" s="138"/>
      <c r="D113" s="106" t="s">
        <v>14</v>
      </c>
      <c r="E113" s="106" t="s">
        <v>18</v>
      </c>
      <c r="F113" s="128" t="s">
        <v>637</v>
      </c>
      <c r="G113" s="106" t="s">
        <v>293</v>
      </c>
      <c r="H113" s="156">
        <f>SUM(I113:L113)</f>
        <v>0</v>
      </c>
      <c r="I113" s="157"/>
      <c r="J113" s="157">
        <v>0</v>
      </c>
      <c r="K113" s="157">
        <v>0</v>
      </c>
      <c r="L113" s="157">
        <v>0</v>
      </c>
    </row>
    <row r="114" spans="1:12" s="139" customFormat="1" ht="14.25" customHeight="1">
      <c r="A114" s="137"/>
      <c r="B114" s="192" t="s">
        <v>259</v>
      </c>
      <c r="C114" s="138"/>
      <c r="D114" s="106" t="s">
        <v>14</v>
      </c>
      <c r="E114" s="106" t="s">
        <v>18</v>
      </c>
      <c r="F114" s="128" t="s">
        <v>255</v>
      </c>
      <c r="G114" s="106" t="s">
        <v>76</v>
      </c>
      <c r="H114" s="156">
        <f t="shared" si="25"/>
        <v>-0.1</v>
      </c>
      <c r="I114" s="157">
        <f>-0.1</f>
        <v>-0.1</v>
      </c>
      <c r="J114" s="157">
        <v>0</v>
      </c>
      <c r="K114" s="157">
        <v>0</v>
      </c>
      <c r="L114" s="157">
        <v>0</v>
      </c>
    </row>
    <row r="115" spans="1:12" s="139" customFormat="1" ht="14.25" customHeight="1">
      <c r="A115" s="137"/>
      <c r="B115" s="192" t="s">
        <v>638</v>
      </c>
      <c r="C115" s="138"/>
      <c r="D115" s="106" t="s">
        <v>14</v>
      </c>
      <c r="E115" s="106" t="s">
        <v>18</v>
      </c>
      <c r="F115" s="128" t="s">
        <v>637</v>
      </c>
      <c r="G115" s="106" t="s">
        <v>639</v>
      </c>
      <c r="H115" s="156">
        <f>SUM(I115:L115)</f>
        <v>10</v>
      </c>
      <c r="I115" s="157">
        <f>9.9+0.1</f>
        <v>10</v>
      </c>
      <c r="J115" s="157">
        <v>0</v>
      </c>
      <c r="K115" s="157">
        <v>0</v>
      </c>
      <c r="L115" s="157">
        <v>0</v>
      </c>
    </row>
    <row r="116" spans="1:12" s="139" customFormat="1" hidden="1">
      <c r="A116" s="137"/>
      <c r="B116" s="105" t="s">
        <v>123</v>
      </c>
      <c r="C116" s="138"/>
      <c r="D116" s="106" t="s">
        <v>14</v>
      </c>
      <c r="E116" s="106" t="s">
        <v>18</v>
      </c>
      <c r="F116" s="106" t="s">
        <v>261</v>
      </c>
      <c r="G116" s="106"/>
      <c r="H116" s="156">
        <f t="shared" si="25"/>
        <v>0</v>
      </c>
      <c r="I116" s="157">
        <f t="shared" ref="I116:L117" si="26">I117</f>
        <v>0</v>
      </c>
      <c r="J116" s="157">
        <f t="shared" si="26"/>
        <v>0</v>
      </c>
      <c r="K116" s="157">
        <f t="shared" si="26"/>
        <v>0</v>
      </c>
      <c r="L116" s="157">
        <f t="shared" si="26"/>
        <v>0</v>
      </c>
    </row>
    <row r="117" spans="1:12" s="139" customFormat="1" ht="89.25" hidden="1">
      <c r="A117" s="137"/>
      <c r="B117" s="105" t="s">
        <v>55</v>
      </c>
      <c r="C117" s="138"/>
      <c r="D117" s="106" t="s">
        <v>14</v>
      </c>
      <c r="E117" s="106" t="s">
        <v>18</v>
      </c>
      <c r="F117" s="106" t="s">
        <v>261</v>
      </c>
      <c r="G117" s="106" t="s">
        <v>56</v>
      </c>
      <c r="H117" s="156">
        <f t="shared" si="25"/>
        <v>0</v>
      </c>
      <c r="I117" s="157">
        <f t="shared" si="26"/>
        <v>0</v>
      </c>
      <c r="J117" s="157">
        <f t="shared" si="26"/>
        <v>0</v>
      </c>
      <c r="K117" s="157">
        <f t="shared" si="26"/>
        <v>0</v>
      </c>
      <c r="L117" s="157">
        <f t="shared" si="26"/>
        <v>0</v>
      </c>
    </row>
    <row r="118" spans="1:12" s="139" customFormat="1" ht="37.5" hidden="1" customHeight="1">
      <c r="A118" s="137"/>
      <c r="B118" s="105" t="s">
        <v>104</v>
      </c>
      <c r="C118" s="138"/>
      <c r="D118" s="106" t="s">
        <v>14</v>
      </c>
      <c r="E118" s="106" t="s">
        <v>18</v>
      </c>
      <c r="F118" s="106" t="s">
        <v>261</v>
      </c>
      <c r="G118" s="106" t="s">
        <v>105</v>
      </c>
      <c r="H118" s="156">
        <f t="shared" si="25"/>
        <v>0</v>
      </c>
      <c r="I118" s="157">
        <f>I119+I120</f>
        <v>0</v>
      </c>
      <c r="J118" s="157">
        <f>J119+J120</f>
        <v>0</v>
      </c>
      <c r="K118" s="157">
        <f>K119+K120</f>
        <v>0</v>
      </c>
      <c r="L118" s="157">
        <f>L119+L120</f>
        <v>0</v>
      </c>
    </row>
    <row r="119" spans="1:12" s="139" customFormat="1" ht="25.5" hidden="1">
      <c r="A119" s="137"/>
      <c r="B119" s="105" t="s">
        <v>212</v>
      </c>
      <c r="C119" s="138"/>
      <c r="D119" s="106" t="s">
        <v>14</v>
      </c>
      <c r="E119" s="106" t="s">
        <v>18</v>
      </c>
      <c r="F119" s="106" t="s">
        <v>261</v>
      </c>
      <c r="G119" s="106" t="s">
        <v>107</v>
      </c>
      <c r="H119" s="156">
        <f t="shared" si="25"/>
        <v>0</v>
      </c>
      <c r="I119" s="157"/>
      <c r="J119" s="157">
        <v>0</v>
      </c>
      <c r="K119" s="157">
        <v>0</v>
      </c>
      <c r="L119" s="157">
        <v>0</v>
      </c>
    </row>
    <row r="120" spans="1:12" s="139" customFormat="1" ht="51" hidden="1">
      <c r="A120" s="137"/>
      <c r="B120" s="105" t="s">
        <v>108</v>
      </c>
      <c r="C120" s="138"/>
      <c r="D120" s="106" t="s">
        <v>14</v>
      </c>
      <c r="E120" s="106" t="s">
        <v>18</v>
      </c>
      <c r="F120" s="106" t="s">
        <v>261</v>
      </c>
      <c r="G120" s="106" t="s">
        <v>109</v>
      </c>
      <c r="H120" s="156">
        <f t="shared" si="25"/>
        <v>0</v>
      </c>
      <c r="I120" s="157"/>
      <c r="J120" s="157">
        <v>0</v>
      </c>
      <c r="K120" s="157">
        <v>0</v>
      </c>
      <c r="L120" s="157">
        <v>0</v>
      </c>
    </row>
    <row r="121" spans="1:12" s="190" customFormat="1" hidden="1">
      <c r="A121" s="188"/>
      <c r="B121" s="189" t="s">
        <v>458</v>
      </c>
      <c r="C121" s="138"/>
      <c r="D121" s="129" t="s">
        <v>14</v>
      </c>
      <c r="E121" s="129" t="s">
        <v>19</v>
      </c>
      <c r="F121" s="129"/>
      <c r="G121" s="129"/>
      <c r="H121" s="156">
        <f>SUM(I121:L121)</f>
        <v>0</v>
      </c>
      <c r="I121" s="156">
        <f>I122</f>
        <v>0</v>
      </c>
      <c r="J121" s="156">
        <f>J122</f>
        <v>0</v>
      </c>
      <c r="K121" s="156">
        <f>K122</f>
        <v>0</v>
      </c>
      <c r="L121" s="156">
        <f>L122</f>
        <v>0</v>
      </c>
    </row>
    <row r="122" spans="1:12" s="190" customFormat="1" ht="51" hidden="1">
      <c r="A122" s="188"/>
      <c r="B122" s="105" t="s">
        <v>98</v>
      </c>
      <c r="C122" s="189"/>
      <c r="D122" s="106" t="s">
        <v>14</v>
      </c>
      <c r="E122" s="106" t="s">
        <v>19</v>
      </c>
      <c r="F122" s="128" t="s">
        <v>248</v>
      </c>
      <c r="G122" s="129"/>
      <c r="H122" s="156">
        <f>SUM(I122:L122)</f>
        <v>0</v>
      </c>
      <c r="I122" s="157">
        <f>I123</f>
        <v>0</v>
      </c>
      <c r="J122" s="157">
        <f t="shared" ref="J122:L124" si="27">J123</f>
        <v>0</v>
      </c>
      <c r="K122" s="157">
        <f t="shared" si="27"/>
        <v>0</v>
      </c>
      <c r="L122" s="157">
        <f t="shared" si="27"/>
        <v>0</v>
      </c>
    </row>
    <row r="123" spans="1:12" s="190" customFormat="1" ht="38.25" hidden="1">
      <c r="A123" s="188"/>
      <c r="B123" s="105" t="s">
        <v>249</v>
      </c>
      <c r="C123" s="105"/>
      <c r="D123" s="106" t="s">
        <v>14</v>
      </c>
      <c r="E123" s="106" t="s">
        <v>19</v>
      </c>
      <c r="F123" s="128" t="s">
        <v>250</v>
      </c>
      <c r="G123" s="129"/>
      <c r="H123" s="156">
        <f>SUM(I123:L123)</f>
        <v>0</v>
      </c>
      <c r="I123" s="157">
        <f>I124</f>
        <v>0</v>
      </c>
      <c r="J123" s="157">
        <f t="shared" si="27"/>
        <v>0</v>
      </c>
      <c r="K123" s="157">
        <f t="shared" si="27"/>
        <v>0</v>
      </c>
      <c r="L123" s="157">
        <f t="shared" si="27"/>
        <v>0</v>
      </c>
    </row>
    <row r="124" spans="1:12" s="139" customFormat="1" ht="267.75" hidden="1">
      <c r="A124" s="137"/>
      <c r="B124" s="108" t="s">
        <v>459</v>
      </c>
      <c r="C124" s="138"/>
      <c r="D124" s="106" t="s">
        <v>14</v>
      </c>
      <c r="E124" s="106" t="s">
        <v>19</v>
      </c>
      <c r="F124" s="106" t="s">
        <v>534</v>
      </c>
      <c r="G124" s="106"/>
      <c r="H124" s="156">
        <f>SUM(I124:L124)</f>
        <v>0</v>
      </c>
      <c r="I124" s="157">
        <f>I125</f>
        <v>0</v>
      </c>
      <c r="J124" s="157">
        <f t="shared" si="27"/>
        <v>0</v>
      </c>
      <c r="K124" s="157">
        <f t="shared" si="27"/>
        <v>0</v>
      </c>
      <c r="L124" s="157">
        <f t="shared" si="27"/>
        <v>0</v>
      </c>
    </row>
    <row r="125" spans="1:12" s="139" customFormat="1" ht="38.25" hidden="1">
      <c r="A125" s="137"/>
      <c r="B125" s="105" t="s">
        <v>86</v>
      </c>
      <c r="C125" s="138"/>
      <c r="D125" s="106" t="s">
        <v>14</v>
      </c>
      <c r="E125" s="106" t="s">
        <v>19</v>
      </c>
      <c r="F125" s="106" t="s">
        <v>534</v>
      </c>
      <c r="G125" s="106" t="s">
        <v>57</v>
      </c>
      <c r="H125" s="156">
        <f>I125+J125+K125+L125</f>
        <v>0</v>
      </c>
      <c r="I125" s="157">
        <f>I126</f>
        <v>0</v>
      </c>
      <c r="J125" s="157">
        <f t="shared" ref="J125:L126" si="28">J126</f>
        <v>0</v>
      </c>
      <c r="K125" s="157">
        <f t="shared" si="28"/>
        <v>0</v>
      </c>
      <c r="L125" s="157">
        <f t="shared" si="28"/>
        <v>0</v>
      </c>
    </row>
    <row r="126" spans="1:12" s="139" customFormat="1" ht="42" hidden="1" customHeight="1">
      <c r="A126" s="137"/>
      <c r="B126" s="105" t="s">
        <v>111</v>
      </c>
      <c r="C126" s="138"/>
      <c r="D126" s="106" t="s">
        <v>14</v>
      </c>
      <c r="E126" s="106" t="s">
        <v>19</v>
      </c>
      <c r="F126" s="106" t="s">
        <v>534</v>
      </c>
      <c r="G126" s="106" t="s">
        <v>59</v>
      </c>
      <c r="H126" s="156">
        <f>I126+J126+K126+L126</f>
        <v>0</v>
      </c>
      <c r="I126" s="157">
        <f>I127</f>
        <v>0</v>
      </c>
      <c r="J126" s="157">
        <f t="shared" si="28"/>
        <v>0</v>
      </c>
      <c r="K126" s="157">
        <f t="shared" si="28"/>
        <v>0</v>
      </c>
      <c r="L126" s="157">
        <f t="shared" si="28"/>
        <v>0</v>
      </c>
    </row>
    <row r="127" spans="1:12" s="139" customFormat="1" ht="57" hidden="1" customHeight="1">
      <c r="A127" s="137"/>
      <c r="B127" s="105" t="s">
        <v>258</v>
      </c>
      <c r="C127" s="138"/>
      <c r="D127" s="106" t="s">
        <v>14</v>
      </c>
      <c r="E127" s="106" t="s">
        <v>19</v>
      </c>
      <c r="F127" s="106" t="s">
        <v>534</v>
      </c>
      <c r="G127" s="106" t="s">
        <v>61</v>
      </c>
      <c r="H127" s="156">
        <f>I127+J127+K127+L127</f>
        <v>0</v>
      </c>
      <c r="I127" s="157">
        <v>0</v>
      </c>
      <c r="J127" s="157">
        <v>0</v>
      </c>
      <c r="K127" s="157">
        <v>0</v>
      </c>
      <c r="L127" s="157">
        <v>0</v>
      </c>
    </row>
    <row r="128" spans="1:12" s="190" customFormat="1" ht="24.75" customHeight="1">
      <c r="A128" s="188"/>
      <c r="B128" s="189" t="s">
        <v>328</v>
      </c>
      <c r="C128" s="138"/>
      <c r="D128" s="129" t="s">
        <v>14</v>
      </c>
      <c r="E128" s="129" t="s">
        <v>20</v>
      </c>
      <c r="F128" s="129"/>
      <c r="G128" s="129"/>
      <c r="H128" s="156">
        <f t="shared" si="25"/>
        <v>2950</v>
      </c>
      <c r="I128" s="156">
        <f>I129</f>
        <v>2950</v>
      </c>
      <c r="J128" s="156">
        <f t="shared" ref="J128:L129" si="29">J129</f>
        <v>0</v>
      </c>
      <c r="K128" s="156">
        <f t="shared" si="29"/>
        <v>0</v>
      </c>
      <c r="L128" s="156">
        <f t="shared" si="29"/>
        <v>0</v>
      </c>
    </row>
    <row r="129" spans="1:13" s="190" customFormat="1" ht="51">
      <c r="A129" s="188"/>
      <c r="B129" s="105" t="s">
        <v>98</v>
      </c>
      <c r="C129" s="189"/>
      <c r="D129" s="106" t="s">
        <v>14</v>
      </c>
      <c r="E129" s="106" t="s">
        <v>20</v>
      </c>
      <c r="F129" s="128" t="s">
        <v>248</v>
      </c>
      <c r="G129" s="129"/>
      <c r="H129" s="156">
        <f>SUM(I129:L129)</f>
        <v>2950</v>
      </c>
      <c r="I129" s="157">
        <f>I130</f>
        <v>2950</v>
      </c>
      <c r="J129" s="157">
        <f t="shared" si="29"/>
        <v>0</v>
      </c>
      <c r="K129" s="157">
        <f t="shared" si="29"/>
        <v>0</v>
      </c>
      <c r="L129" s="157">
        <f t="shared" si="29"/>
        <v>0</v>
      </c>
    </row>
    <row r="130" spans="1:13" s="190" customFormat="1" ht="38.25">
      <c r="A130" s="188"/>
      <c r="B130" s="105" t="s">
        <v>249</v>
      </c>
      <c r="C130" s="105"/>
      <c r="D130" s="106" t="s">
        <v>14</v>
      </c>
      <c r="E130" s="106" t="s">
        <v>20</v>
      </c>
      <c r="F130" s="128" t="s">
        <v>250</v>
      </c>
      <c r="G130" s="129"/>
      <c r="H130" s="156">
        <f>SUM(I130:L130)</f>
        <v>2950</v>
      </c>
      <c r="I130" s="157">
        <f>I132</f>
        <v>2950</v>
      </c>
      <c r="J130" s="157">
        <f>J132</f>
        <v>0</v>
      </c>
      <c r="K130" s="157">
        <f>K132</f>
        <v>0</v>
      </c>
      <c r="L130" s="157">
        <f>L132</f>
        <v>0</v>
      </c>
    </row>
    <row r="131" spans="1:13" s="190" customFormat="1" ht="25.5">
      <c r="A131" s="188"/>
      <c r="B131" s="105" t="s">
        <v>271</v>
      </c>
      <c r="C131" s="105"/>
      <c r="D131" s="106" t="s">
        <v>14</v>
      </c>
      <c r="E131" s="106" t="s">
        <v>20</v>
      </c>
      <c r="F131" s="128" t="s">
        <v>272</v>
      </c>
      <c r="G131" s="129"/>
      <c r="H131" s="156">
        <f>SUM(I131:L131)</f>
        <v>2950</v>
      </c>
      <c r="I131" s="157">
        <f t="shared" ref="I131:L133" si="30">I132</f>
        <v>2950</v>
      </c>
      <c r="J131" s="157">
        <f t="shared" si="30"/>
        <v>0</v>
      </c>
      <c r="K131" s="157">
        <f t="shared" si="30"/>
        <v>0</v>
      </c>
      <c r="L131" s="157">
        <f t="shared" si="30"/>
        <v>0</v>
      </c>
    </row>
    <row r="132" spans="1:13" s="139" customFormat="1" ht="38.25">
      <c r="A132" s="137"/>
      <c r="B132" s="105" t="s">
        <v>86</v>
      </c>
      <c r="C132" s="138"/>
      <c r="D132" s="106" t="s">
        <v>14</v>
      </c>
      <c r="E132" s="106" t="s">
        <v>20</v>
      </c>
      <c r="F132" s="128" t="s">
        <v>272</v>
      </c>
      <c r="G132" s="106" t="s">
        <v>57</v>
      </c>
      <c r="H132" s="156">
        <f>I132+J132+K132+L132</f>
        <v>2950</v>
      </c>
      <c r="I132" s="157">
        <f t="shared" si="30"/>
        <v>2950</v>
      </c>
      <c r="J132" s="157">
        <f t="shared" si="30"/>
        <v>0</v>
      </c>
      <c r="K132" s="157">
        <f t="shared" si="30"/>
        <v>0</v>
      </c>
      <c r="L132" s="157">
        <f t="shared" si="30"/>
        <v>0</v>
      </c>
    </row>
    <row r="133" spans="1:13" s="139" customFormat="1" ht="42" customHeight="1">
      <c r="A133" s="137"/>
      <c r="B133" s="105" t="s">
        <v>111</v>
      </c>
      <c r="C133" s="138"/>
      <c r="D133" s="106" t="s">
        <v>14</v>
      </c>
      <c r="E133" s="106" t="s">
        <v>20</v>
      </c>
      <c r="F133" s="128" t="s">
        <v>272</v>
      </c>
      <c r="G133" s="106" t="s">
        <v>59</v>
      </c>
      <c r="H133" s="156">
        <f>I133+J133+K133+L133</f>
        <v>2950</v>
      </c>
      <c r="I133" s="157">
        <f t="shared" si="30"/>
        <v>2950</v>
      </c>
      <c r="J133" s="157">
        <f t="shared" si="30"/>
        <v>0</v>
      </c>
      <c r="K133" s="157">
        <f t="shared" si="30"/>
        <v>0</v>
      </c>
      <c r="L133" s="157">
        <f t="shared" si="30"/>
        <v>0</v>
      </c>
    </row>
    <row r="134" spans="1:13" s="139" customFormat="1" ht="57" customHeight="1">
      <c r="A134" s="137"/>
      <c r="B134" s="105" t="s">
        <v>258</v>
      </c>
      <c r="C134" s="138"/>
      <c r="D134" s="106" t="s">
        <v>14</v>
      </c>
      <c r="E134" s="106" t="s">
        <v>20</v>
      </c>
      <c r="F134" s="128" t="s">
        <v>272</v>
      </c>
      <c r="G134" s="106" t="s">
        <v>61</v>
      </c>
      <c r="H134" s="156">
        <f>I134+J134+K134+L134</f>
        <v>2950</v>
      </c>
      <c r="I134" s="157">
        <f>2950</f>
        <v>2950</v>
      </c>
      <c r="J134" s="157">
        <v>0</v>
      </c>
      <c r="K134" s="157">
        <v>0</v>
      </c>
      <c r="L134" s="157">
        <v>0</v>
      </c>
    </row>
    <row r="135" spans="1:13" s="190" customFormat="1" ht="24.75" customHeight="1">
      <c r="A135" s="188"/>
      <c r="B135" s="189" t="s">
        <v>121</v>
      </c>
      <c r="C135" s="138"/>
      <c r="D135" s="129" t="s">
        <v>14</v>
      </c>
      <c r="E135" s="129" t="s">
        <v>122</v>
      </c>
      <c r="F135" s="129"/>
      <c r="G135" s="129"/>
      <c r="H135" s="156">
        <f t="shared" si="25"/>
        <v>1096.0999999999999</v>
      </c>
      <c r="I135" s="156">
        <f>I136+I164+I158</f>
        <v>853.6</v>
      </c>
      <c r="J135" s="156">
        <f t="shared" ref="J135:L135" si="31">J136+J164+J158</f>
        <v>242.5</v>
      </c>
      <c r="K135" s="156">
        <f t="shared" si="31"/>
        <v>0</v>
      </c>
      <c r="L135" s="156">
        <f t="shared" si="31"/>
        <v>0</v>
      </c>
    </row>
    <row r="136" spans="1:13" s="139" customFormat="1" ht="51" customHeight="1">
      <c r="A136" s="137"/>
      <c r="B136" s="105" t="s">
        <v>127</v>
      </c>
      <c r="C136" s="265"/>
      <c r="D136" s="106" t="s">
        <v>14</v>
      </c>
      <c r="E136" s="106" t="s">
        <v>122</v>
      </c>
      <c r="F136" s="106" t="s">
        <v>262</v>
      </c>
      <c r="G136" s="106"/>
      <c r="H136" s="156">
        <f>SUM(I136:L136)</f>
        <v>0</v>
      </c>
      <c r="I136" s="157">
        <f>I137</f>
        <v>0</v>
      </c>
      <c r="J136" s="157">
        <f>J137</f>
        <v>0</v>
      </c>
      <c r="K136" s="157">
        <f>K137</f>
        <v>0</v>
      </c>
      <c r="L136" s="157">
        <f>L137</f>
        <v>0</v>
      </c>
    </row>
    <row r="137" spans="1:13" s="139" customFormat="1" ht="25.5">
      <c r="A137" s="137"/>
      <c r="B137" s="105" t="s">
        <v>263</v>
      </c>
      <c r="C137" s="265"/>
      <c r="D137" s="106" t="s">
        <v>14</v>
      </c>
      <c r="E137" s="106" t="s">
        <v>122</v>
      </c>
      <c r="F137" s="106" t="s">
        <v>264</v>
      </c>
      <c r="G137" s="106"/>
      <c r="H137" s="156">
        <f>SUM(I137:L137)</f>
        <v>0</v>
      </c>
      <c r="I137" s="157">
        <f>I138+I148</f>
        <v>0</v>
      </c>
      <c r="J137" s="157">
        <f>J138+J148</f>
        <v>0</v>
      </c>
      <c r="K137" s="157">
        <f>K138+K148</f>
        <v>0</v>
      </c>
      <c r="L137" s="157">
        <f>L138+L148</f>
        <v>0</v>
      </c>
    </row>
    <row r="138" spans="1:13" s="139" customFormat="1" ht="229.5" hidden="1">
      <c r="A138" s="137"/>
      <c r="B138" s="264" t="s">
        <v>463</v>
      </c>
      <c r="C138" s="138"/>
      <c r="D138" s="106" t="s">
        <v>14</v>
      </c>
      <c r="E138" s="106" t="s">
        <v>122</v>
      </c>
      <c r="F138" s="106" t="s">
        <v>265</v>
      </c>
      <c r="G138" s="106"/>
      <c r="H138" s="156">
        <f t="shared" si="25"/>
        <v>0</v>
      </c>
      <c r="I138" s="157">
        <f>I139+I144</f>
        <v>0</v>
      </c>
      <c r="J138" s="157">
        <f>J139+J144</f>
        <v>0</v>
      </c>
      <c r="K138" s="157">
        <f>K139+K144</f>
        <v>0</v>
      </c>
      <c r="L138" s="157">
        <f>L139+L144</f>
        <v>0</v>
      </c>
    </row>
    <row r="139" spans="1:13" s="139" customFormat="1" ht="89.25" hidden="1">
      <c r="A139" s="137"/>
      <c r="B139" s="105" t="s">
        <v>55</v>
      </c>
      <c r="C139" s="138"/>
      <c r="D139" s="106" t="s">
        <v>14</v>
      </c>
      <c r="E139" s="106" t="s">
        <v>122</v>
      </c>
      <c r="F139" s="106" t="s">
        <v>265</v>
      </c>
      <c r="G139" s="106" t="s">
        <v>56</v>
      </c>
      <c r="H139" s="156">
        <f t="shared" si="25"/>
        <v>0</v>
      </c>
      <c r="I139" s="157">
        <f>I140</f>
        <v>0</v>
      </c>
      <c r="J139" s="157">
        <f>J140</f>
        <v>0</v>
      </c>
      <c r="K139" s="157">
        <f>K140</f>
        <v>0</v>
      </c>
      <c r="L139" s="157">
        <f>L140</f>
        <v>0</v>
      </c>
    </row>
    <row r="140" spans="1:13" s="139" customFormat="1" ht="38.25" hidden="1">
      <c r="A140" s="137"/>
      <c r="B140" s="105" t="s">
        <v>104</v>
      </c>
      <c r="C140" s="138"/>
      <c r="D140" s="106" t="s">
        <v>14</v>
      </c>
      <c r="E140" s="106" t="s">
        <v>122</v>
      </c>
      <c r="F140" s="106" t="s">
        <v>265</v>
      </c>
      <c r="G140" s="106" t="s">
        <v>105</v>
      </c>
      <c r="H140" s="156">
        <f t="shared" si="25"/>
        <v>0</v>
      </c>
      <c r="I140" s="157">
        <f>I141+I142+I143</f>
        <v>0</v>
      </c>
      <c r="J140" s="157">
        <f t="shared" ref="J140:L140" si="32">J141+J142+J143</f>
        <v>0</v>
      </c>
      <c r="K140" s="157">
        <f t="shared" si="32"/>
        <v>0</v>
      </c>
      <c r="L140" s="157">
        <f t="shared" si="32"/>
        <v>0</v>
      </c>
    </row>
    <row r="141" spans="1:13" s="139" customFormat="1" ht="25.5" hidden="1">
      <c r="A141" s="137"/>
      <c r="B141" s="105" t="s">
        <v>212</v>
      </c>
      <c r="C141" s="138"/>
      <c r="D141" s="106" t="s">
        <v>14</v>
      </c>
      <c r="E141" s="106" t="s">
        <v>122</v>
      </c>
      <c r="F141" s="106" t="s">
        <v>265</v>
      </c>
      <c r="G141" s="106" t="s">
        <v>107</v>
      </c>
      <c r="H141" s="156">
        <f t="shared" si="25"/>
        <v>0</v>
      </c>
      <c r="I141" s="157">
        <v>0</v>
      </c>
      <c r="J141" s="157"/>
      <c r="K141" s="157">
        <v>0</v>
      </c>
      <c r="L141" s="157">
        <v>0</v>
      </c>
    </row>
    <row r="142" spans="1:13" s="139" customFormat="1" ht="51" hidden="1">
      <c r="A142" s="137"/>
      <c r="B142" s="105" t="s">
        <v>108</v>
      </c>
      <c r="C142" s="138"/>
      <c r="D142" s="106" t="s">
        <v>14</v>
      </c>
      <c r="E142" s="106" t="s">
        <v>122</v>
      </c>
      <c r="F142" s="106" t="s">
        <v>265</v>
      </c>
      <c r="G142" s="106" t="s">
        <v>109</v>
      </c>
      <c r="H142" s="156">
        <f t="shared" si="25"/>
        <v>0</v>
      </c>
      <c r="I142" s="157">
        <v>0</v>
      </c>
      <c r="J142" s="157">
        <v>0</v>
      </c>
      <c r="K142" s="157">
        <v>0</v>
      </c>
      <c r="L142" s="157">
        <v>0</v>
      </c>
    </row>
    <row r="143" spans="1:13" s="139" customFormat="1" ht="89.25" hidden="1">
      <c r="A143" s="137"/>
      <c r="B143" s="321" t="s">
        <v>659</v>
      </c>
      <c r="C143" s="138"/>
      <c r="D143" s="106" t="s">
        <v>14</v>
      </c>
      <c r="E143" s="106" t="s">
        <v>122</v>
      </c>
      <c r="F143" s="106" t="s">
        <v>265</v>
      </c>
      <c r="G143" s="106" t="s">
        <v>649</v>
      </c>
      <c r="H143" s="156">
        <f t="shared" si="25"/>
        <v>0</v>
      </c>
      <c r="I143" s="157">
        <v>0</v>
      </c>
      <c r="J143" s="157"/>
      <c r="K143" s="307">
        <v>0</v>
      </c>
      <c r="L143" s="307">
        <v>0</v>
      </c>
      <c r="M143" s="139">
        <v>0</v>
      </c>
    </row>
    <row r="144" spans="1:13" s="139" customFormat="1" ht="38.25" hidden="1">
      <c r="A144" s="137"/>
      <c r="B144" s="105" t="s">
        <v>86</v>
      </c>
      <c r="C144" s="138"/>
      <c r="D144" s="106" t="s">
        <v>14</v>
      </c>
      <c r="E144" s="106" t="s">
        <v>122</v>
      </c>
      <c r="F144" s="106" t="s">
        <v>265</v>
      </c>
      <c r="G144" s="106" t="s">
        <v>57</v>
      </c>
      <c r="H144" s="156">
        <f t="shared" si="25"/>
        <v>0</v>
      </c>
      <c r="I144" s="157">
        <f>I145</f>
        <v>0</v>
      </c>
      <c r="J144" s="157">
        <f>J145</f>
        <v>0</v>
      </c>
      <c r="K144" s="157">
        <f>K145</f>
        <v>0</v>
      </c>
      <c r="L144" s="157">
        <f>L145</f>
        <v>0</v>
      </c>
    </row>
    <row r="145" spans="1:12" s="139" customFormat="1" ht="38.25" hidden="1">
      <c r="A145" s="137"/>
      <c r="B145" s="105" t="s">
        <v>111</v>
      </c>
      <c r="C145" s="138"/>
      <c r="D145" s="106" t="s">
        <v>14</v>
      </c>
      <c r="E145" s="106" t="s">
        <v>122</v>
      </c>
      <c r="F145" s="106" t="s">
        <v>265</v>
      </c>
      <c r="G145" s="106" t="s">
        <v>59</v>
      </c>
      <c r="H145" s="156">
        <f t="shared" si="25"/>
        <v>0</v>
      </c>
      <c r="I145" s="157">
        <f>I146+I147</f>
        <v>0</v>
      </c>
      <c r="J145" s="157">
        <f>J146+J147</f>
        <v>0</v>
      </c>
      <c r="K145" s="157">
        <f>K146+K147</f>
        <v>0</v>
      </c>
      <c r="L145" s="157">
        <f>L146+L147</f>
        <v>0</v>
      </c>
    </row>
    <row r="146" spans="1:12" s="139" customFormat="1" ht="38.25" hidden="1">
      <c r="A146" s="137"/>
      <c r="B146" s="105" t="s">
        <v>63</v>
      </c>
      <c r="C146" s="138"/>
      <c r="D146" s="106" t="s">
        <v>14</v>
      </c>
      <c r="E146" s="106" t="s">
        <v>122</v>
      </c>
      <c r="F146" s="106" t="s">
        <v>265</v>
      </c>
      <c r="G146" s="106" t="s">
        <v>62</v>
      </c>
      <c r="H146" s="156">
        <f t="shared" si="25"/>
        <v>0</v>
      </c>
      <c r="I146" s="157">
        <v>0</v>
      </c>
      <c r="J146" s="157">
        <v>0</v>
      </c>
      <c r="K146" s="157">
        <v>0</v>
      </c>
      <c r="L146" s="157">
        <v>0</v>
      </c>
    </row>
    <row r="147" spans="1:12" s="139" customFormat="1" ht="51" hidden="1">
      <c r="A147" s="137"/>
      <c r="B147" s="105" t="s">
        <v>258</v>
      </c>
      <c r="C147" s="138"/>
      <c r="D147" s="106" t="s">
        <v>14</v>
      </c>
      <c r="E147" s="106" t="s">
        <v>122</v>
      </c>
      <c r="F147" s="106" t="s">
        <v>265</v>
      </c>
      <c r="G147" s="106" t="s">
        <v>61</v>
      </c>
      <c r="H147" s="156">
        <f t="shared" si="25"/>
        <v>0</v>
      </c>
      <c r="I147" s="157">
        <v>0</v>
      </c>
      <c r="J147" s="157">
        <v>0</v>
      </c>
      <c r="K147" s="157">
        <v>0</v>
      </c>
      <c r="L147" s="157">
        <v>0</v>
      </c>
    </row>
    <row r="148" spans="1:12" s="139" customFormat="1" ht="114.75">
      <c r="A148" s="137"/>
      <c r="B148" s="264" t="s">
        <v>464</v>
      </c>
      <c r="C148" s="105"/>
      <c r="D148" s="106" t="s">
        <v>14</v>
      </c>
      <c r="E148" s="232">
        <v>13</v>
      </c>
      <c r="F148" s="106" t="s">
        <v>266</v>
      </c>
      <c r="G148" s="106"/>
      <c r="H148" s="156">
        <f t="shared" si="25"/>
        <v>0</v>
      </c>
      <c r="I148" s="157">
        <f>I149+I154</f>
        <v>0</v>
      </c>
      <c r="J148" s="157">
        <f>J149+J154</f>
        <v>0</v>
      </c>
      <c r="K148" s="157">
        <f>K149+K154</f>
        <v>0</v>
      </c>
      <c r="L148" s="157">
        <f>L149+L154</f>
        <v>0</v>
      </c>
    </row>
    <row r="149" spans="1:12" s="139" customFormat="1" ht="89.25">
      <c r="A149" s="137"/>
      <c r="B149" s="105" t="s">
        <v>55</v>
      </c>
      <c r="C149" s="138"/>
      <c r="D149" s="106" t="s">
        <v>14</v>
      </c>
      <c r="E149" s="232">
        <v>13</v>
      </c>
      <c r="F149" s="106" t="s">
        <v>266</v>
      </c>
      <c r="G149" s="106" t="s">
        <v>56</v>
      </c>
      <c r="H149" s="156">
        <f t="shared" si="25"/>
        <v>300</v>
      </c>
      <c r="I149" s="157">
        <f>I150</f>
        <v>0</v>
      </c>
      <c r="J149" s="157">
        <f>J150</f>
        <v>300</v>
      </c>
      <c r="K149" s="157">
        <f>K150</f>
        <v>0</v>
      </c>
      <c r="L149" s="157">
        <f>L150</f>
        <v>0</v>
      </c>
    </row>
    <row r="150" spans="1:12" s="139" customFormat="1" ht="38.25">
      <c r="A150" s="137"/>
      <c r="B150" s="105" t="s">
        <v>104</v>
      </c>
      <c r="C150" s="138"/>
      <c r="D150" s="106" t="s">
        <v>14</v>
      </c>
      <c r="E150" s="232">
        <v>13</v>
      </c>
      <c r="F150" s="106" t="s">
        <v>266</v>
      </c>
      <c r="G150" s="106" t="s">
        <v>105</v>
      </c>
      <c r="H150" s="156">
        <f t="shared" si="25"/>
        <v>300</v>
      </c>
      <c r="I150" s="157">
        <f>I151+I152+I153</f>
        <v>0</v>
      </c>
      <c r="J150" s="157">
        <f t="shared" ref="J150:L150" si="33">J151+J152+J153</f>
        <v>300</v>
      </c>
      <c r="K150" s="157">
        <f t="shared" si="33"/>
        <v>0</v>
      </c>
      <c r="L150" s="157">
        <f t="shared" si="33"/>
        <v>0</v>
      </c>
    </row>
    <row r="151" spans="1:12" s="139" customFormat="1" ht="25.5" hidden="1">
      <c r="A151" s="137"/>
      <c r="B151" s="105" t="s">
        <v>212</v>
      </c>
      <c r="C151" s="138"/>
      <c r="D151" s="106" t="s">
        <v>14</v>
      </c>
      <c r="E151" s="232">
        <v>13</v>
      </c>
      <c r="F151" s="106" t="s">
        <v>266</v>
      </c>
      <c r="G151" s="106" t="s">
        <v>107</v>
      </c>
      <c r="H151" s="156">
        <f t="shared" si="25"/>
        <v>0</v>
      </c>
      <c r="I151" s="157">
        <v>0</v>
      </c>
      <c r="J151" s="157"/>
      <c r="K151" s="157">
        <v>0</v>
      </c>
      <c r="L151" s="157">
        <v>0</v>
      </c>
    </row>
    <row r="152" spans="1:12" s="139" customFormat="1" ht="51" hidden="1">
      <c r="A152" s="137"/>
      <c r="B152" s="105" t="s">
        <v>108</v>
      </c>
      <c r="C152" s="138"/>
      <c r="D152" s="106" t="s">
        <v>14</v>
      </c>
      <c r="E152" s="232">
        <v>13</v>
      </c>
      <c r="F152" s="106" t="s">
        <v>266</v>
      </c>
      <c r="G152" s="106" t="s">
        <v>109</v>
      </c>
      <c r="H152" s="156">
        <f t="shared" si="25"/>
        <v>0</v>
      </c>
      <c r="I152" s="157">
        <v>0</v>
      </c>
      <c r="J152" s="157"/>
      <c r="K152" s="157">
        <v>0</v>
      </c>
      <c r="L152" s="157">
        <v>0</v>
      </c>
    </row>
    <row r="153" spans="1:12" s="139" customFormat="1" ht="89.25">
      <c r="A153" s="137"/>
      <c r="B153" s="321" t="s">
        <v>659</v>
      </c>
      <c r="C153" s="138"/>
      <c r="D153" s="106" t="s">
        <v>14</v>
      </c>
      <c r="E153" s="232">
        <v>13</v>
      </c>
      <c r="F153" s="106" t="s">
        <v>266</v>
      </c>
      <c r="G153" s="106" t="s">
        <v>649</v>
      </c>
      <c r="H153" s="156">
        <f t="shared" si="25"/>
        <v>300</v>
      </c>
      <c r="I153" s="157">
        <v>0</v>
      </c>
      <c r="J153" s="157">
        <f>300</f>
        <v>300</v>
      </c>
      <c r="K153" s="307">
        <v>0</v>
      </c>
      <c r="L153" s="307">
        <v>0</v>
      </c>
    </row>
    <row r="154" spans="1:12" s="139" customFormat="1" ht="38.25">
      <c r="A154" s="137"/>
      <c r="B154" s="105" t="s">
        <v>86</v>
      </c>
      <c r="C154" s="138"/>
      <c r="D154" s="106" t="s">
        <v>14</v>
      </c>
      <c r="E154" s="232">
        <v>13</v>
      </c>
      <c r="F154" s="106" t="s">
        <v>266</v>
      </c>
      <c r="G154" s="106" t="s">
        <v>57</v>
      </c>
      <c r="H154" s="156">
        <f t="shared" si="25"/>
        <v>-300</v>
      </c>
      <c r="I154" s="157">
        <f>I155</f>
        <v>0</v>
      </c>
      <c r="J154" s="157">
        <f>J155</f>
        <v>-300</v>
      </c>
      <c r="K154" s="157">
        <f>K155</f>
        <v>0</v>
      </c>
      <c r="L154" s="157">
        <f>L155</f>
        <v>0</v>
      </c>
    </row>
    <row r="155" spans="1:12" s="139" customFormat="1" ht="38.25">
      <c r="A155" s="137"/>
      <c r="B155" s="105" t="s">
        <v>111</v>
      </c>
      <c r="C155" s="138"/>
      <c r="D155" s="106" t="s">
        <v>14</v>
      </c>
      <c r="E155" s="232">
        <v>13</v>
      </c>
      <c r="F155" s="106" t="s">
        <v>266</v>
      </c>
      <c r="G155" s="106" t="s">
        <v>59</v>
      </c>
      <c r="H155" s="156">
        <f t="shared" si="25"/>
        <v>-300</v>
      </c>
      <c r="I155" s="157">
        <f>I157</f>
        <v>0</v>
      </c>
      <c r="J155" s="157">
        <f>J156+J157</f>
        <v>-300</v>
      </c>
      <c r="K155" s="157">
        <f>K157</f>
        <v>0</v>
      </c>
      <c r="L155" s="157">
        <f>L157</f>
        <v>0</v>
      </c>
    </row>
    <row r="156" spans="1:12" s="139" customFormat="1" ht="38.25" hidden="1">
      <c r="A156" s="137"/>
      <c r="B156" s="105" t="s">
        <v>63</v>
      </c>
      <c r="C156" s="138"/>
      <c r="D156" s="106" t="s">
        <v>14</v>
      </c>
      <c r="E156" s="232">
        <v>14</v>
      </c>
      <c r="F156" s="106" t="s">
        <v>266</v>
      </c>
      <c r="G156" s="106" t="s">
        <v>62</v>
      </c>
      <c r="H156" s="156">
        <f t="shared" si="25"/>
        <v>0</v>
      </c>
      <c r="I156" s="157">
        <v>0</v>
      </c>
      <c r="J156" s="157">
        <v>0</v>
      </c>
      <c r="K156" s="157">
        <v>0</v>
      </c>
      <c r="L156" s="157">
        <v>0</v>
      </c>
    </row>
    <row r="157" spans="1:12" s="139" customFormat="1" ht="51">
      <c r="A157" s="137"/>
      <c r="B157" s="105" t="s">
        <v>258</v>
      </c>
      <c r="C157" s="138"/>
      <c r="D157" s="106" t="s">
        <v>14</v>
      </c>
      <c r="E157" s="232">
        <v>13</v>
      </c>
      <c r="F157" s="106" t="s">
        <v>266</v>
      </c>
      <c r="G157" s="106" t="s">
        <v>61</v>
      </c>
      <c r="H157" s="156">
        <f t="shared" si="25"/>
        <v>-300</v>
      </c>
      <c r="I157" s="157"/>
      <c r="J157" s="157">
        <f>-300</f>
        <v>-300</v>
      </c>
      <c r="K157" s="157">
        <v>0</v>
      </c>
      <c r="L157" s="157">
        <v>0</v>
      </c>
    </row>
    <row r="158" spans="1:12" s="59" customFormat="1" ht="89.25">
      <c r="A158" s="70"/>
      <c r="B158" s="8" t="s">
        <v>354</v>
      </c>
      <c r="C158" s="71"/>
      <c r="D158" s="3" t="s">
        <v>14</v>
      </c>
      <c r="E158" s="3" t="s">
        <v>122</v>
      </c>
      <c r="F158" s="10" t="s">
        <v>355</v>
      </c>
      <c r="G158" s="10"/>
      <c r="H158" s="148">
        <f>I158+J158+K158+L158</f>
        <v>242.5</v>
      </c>
      <c r="I158" s="149">
        <f>I159</f>
        <v>0</v>
      </c>
      <c r="J158" s="149">
        <f t="shared" ref="J158:L162" si="34">J159</f>
        <v>242.5</v>
      </c>
      <c r="K158" s="149">
        <f t="shared" si="34"/>
        <v>0</v>
      </c>
      <c r="L158" s="149">
        <f t="shared" si="34"/>
        <v>0</v>
      </c>
    </row>
    <row r="159" spans="1:12" s="59" customFormat="1" ht="38.25">
      <c r="A159" s="70"/>
      <c r="B159" s="8" t="s">
        <v>360</v>
      </c>
      <c r="C159" s="71"/>
      <c r="D159" s="3" t="s">
        <v>14</v>
      </c>
      <c r="E159" s="3" t="s">
        <v>122</v>
      </c>
      <c r="F159" s="10" t="s">
        <v>361</v>
      </c>
      <c r="G159" s="10"/>
      <c r="H159" s="148">
        <f>SUM(I159:L159)</f>
        <v>242.5</v>
      </c>
      <c r="I159" s="149">
        <f>I160</f>
        <v>0</v>
      </c>
      <c r="J159" s="149">
        <f t="shared" si="34"/>
        <v>242.5</v>
      </c>
      <c r="K159" s="149">
        <f t="shared" si="34"/>
        <v>0</v>
      </c>
      <c r="L159" s="149">
        <f t="shared" si="34"/>
        <v>0</v>
      </c>
    </row>
    <row r="160" spans="1:12" s="59" customFormat="1" ht="39.75" customHeight="1">
      <c r="A160" s="70"/>
      <c r="B160" s="8" t="s">
        <v>676</v>
      </c>
      <c r="C160" s="71"/>
      <c r="D160" s="3" t="s">
        <v>14</v>
      </c>
      <c r="E160" s="3" t="s">
        <v>122</v>
      </c>
      <c r="F160" s="10" t="s">
        <v>677</v>
      </c>
      <c r="G160" s="10"/>
      <c r="H160" s="148">
        <f>I160+J160+K160+L160</f>
        <v>242.5</v>
      </c>
      <c r="I160" s="149">
        <f>I161</f>
        <v>0</v>
      </c>
      <c r="J160" s="149">
        <f t="shared" si="34"/>
        <v>242.5</v>
      </c>
      <c r="K160" s="149">
        <f t="shared" si="34"/>
        <v>0</v>
      </c>
      <c r="L160" s="149">
        <f t="shared" si="34"/>
        <v>0</v>
      </c>
    </row>
    <row r="161" spans="1:14" s="21" customFormat="1" ht="38.25">
      <c r="A161" s="58"/>
      <c r="B161" s="105" t="s">
        <v>86</v>
      </c>
      <c r="C161" s="68"/>
      <c r="D161" s="3" t="s">
        <v>14</v>
      </c>
      <c r="E161" s="3" t="s">
        <v>122</v>
      </c>
      <c r="F161" s="10" t="s">
        <v>677</v>
      </c>
      <c r="G161" s="10" t="s">
        <v>57</v>
      </c>
      <c r="H161" s="148">
        <f>I161+J161+K161+L161</f>
        <v>242.5</v>
      </c>
      <c r="I161" s="149">
        <f>I162</f>
        <v>0</v>
      </c>
      <c r="J161" s="149">
        <f t="shared" si="34"/>
        <v>242.5</v>
      </c>
      <c r="K161" s="149">
        <f t="shared" si="34"/>
        <v>0</v>
      </c>
      <c r="L161" s="149">
        <f t="shared" si="34"/>
        <v>0</v>
      </c>
    </row>
    <row r="162" spans="1:14" s="21" customFormat="1" ht="38.25">
      <c r="A162" s="58"/>
      <c r="B162" s="105" t="s">
        <v>111</v>
      </c>
      <c r="C162" s="68"/>
      <c r="D162" s="3" t="s">
        <v>14</v>
      </c>
      <c r="E162" s="3" t="s">
        <v>122</v>
      </c>
      <c r="F162" s="10" t="s">
        <v>677</v>
      </c>
      <c r="G162" s="10" t="s">
        <v>59</v>
      </c>
      <c r="H162" s="148">
        <f>I162+J162+K162+L162</f>
        <v>242.5</v>
      </c>
      <c r="I162" s="286">
        <f>I163</f>
        <v>0</v>
      </c>
      <c r="J162" s="286">
        <f t="shared" si="34"/>
        <v>242.5</v>
      </c>
      <c r="K162" s="286">
        <f t="shared" si="34"/>
        <v>0</v>
      </c>
      <c r="L162" s="286">
        <f t="shared" si="34"/>
        <v>0</v>
      </c>
    </row>
    <row r="163" spans="1:14" s="21" customFormat="1" ht="38.25" customHeight="1">
      <c r="A163" s="60"/>
      <c r="B163" s="105" t="s">
        <v>258</v>
      </c>
      <c r="C163" s="68"/>
      <c r="D163" s="3" t="s">
        <v>14</v>
      </c>
      <c r="E163" s="3" t="s">
        <v>122</v>
      </c>
      <c r="F163" s="10" t="s">
        <v>677</v>
      </c>
      <c r="G163" s="10" t="s">
        <v>61</v>
      </c>
      <c r="H163" s="148">
        <f>I163+J163+K163+L163</f>
        <v>242.5</v>
      </c>
      <c r="I163" s="286">
        <v>0</v>
      </c>
      <c r="J163" s="149">
        <v>242.5</v>
      </c>
      <c r="K163" s="286">
        <v>0</v>
      </c>
      <c r="L163" s="286">
        <v>0</v>
      </c>
      <c r="N163" s="69"/>
    </row>
    <row r="164" spans="1:14" s="139" customFormat="1" ht="53.25" customHeight="1">
      <c r="A164" s="137"/>
      <c r="B164" s="105" t="s">
        <v>98</v>
      </c>
      <c r="C164" s="138"/>
      <c r="D164" s="106" t="s">
        <v>14</v>
      </c>
      <c r="E164" s="106" t="s">
        <v>122</v>
      </c>
      <c r="F164" s="106" t="s">
        <v>248</v>
      </c>
      <c r="G164" s="106"/>
      <c r="H164" s="156">
        <f t="shared" si="25"/>
        <v>853.6</v>
      </c>
      <c r="I164" s="157">
        <f>I165+I174+I179</f>
        <v>853.6</v>
      </c>
      <c r="J164" s="157">
        <f>J165+J174+J179</f>
        <v>0</v>
      </c>
      <c r="K164" s="157">
        <f>K165+K174+K179</f>
        <v>0</v>
      </c>
      <c r="L164" s="157">
        <f>L165+L174+L179</f>
        <v>0</v>
      </c>
    </row>
    <row r="165" spans="1:14" s="139" customFormat="1" ht="53.25" customHeight="1">
      <c r="A165" s="137"/>
      <c r="B165" s="105" t="s">
        <v>249</v>
      </c>
      <c r="C165" s="138"/>
      <c r="D165" s="106" t="s">
        <v>14</v>
      </c>
      <c r="E165" s="106" t="s">
        <v>122</v>
      </c>
      <c r="F165" s="106" t="s">
        <v>250</v>
      </c>
      <c r="G165" s="106"/>
      <c r="H165" s="156">
        <f>SUM(I165:L165)</f>
        <v>484</v>
      </c>
      <c r="I165" s="157">
        <f>I166+I170</f>
        <v>484</v>
      </c>
      <c r="J165" s="157">
        <f t="shared" ref="J165:L165" si="35">J166+J170</f>
        <v>0</v>
      </c>
      <c r="K165" s="157">
        <f t="shared" si="35"/>
        <v>0</v>
      </c>
      <c r="L165" s="157">
        <f t="shared" si="35"/>
        <v>0</v>
      </c>
    </row>
    <row r="166" spans="1:14" s="139" customFormat="1" ht="25.5" hidden="1">
      <c r="A166" s="137"/>
      <c r="B166" s="105" t="s">
        <v>271</v>
      </c>
      <c r="C166" s="138"/>
      <c r="D166" s="106" t="s">
        <v>14</v>
      </c>
      <c r="E166" s="106" t="s">
        <v>122</v>
      </c>
      <c r="F166" s="106" t="s">
        <v>272</v>
      </c>
      <c r="G166" s="106"/>
      <c r="H166" s="156">
        <f>SUM(I166:L166)</f>
        <v>0</v>
      </c>
      <c r="I166" s="157">
        <f>I167</f>
        <v>0</v>
      </c>
      <c r="J166" s="157">
        <f t="shared" ref="J166:L168" si="36">J167</f>
        <v>0</v>
      </c>
      <c r="K166" s="157">
        <f t="shared" si="36"/>
        <v>0</v>
      </c>
      <c r="L166" s="157">
        <f t="shared" si="36"/>
        <v>0</v>
      </c>
    </row>
    <row r="167" spans="1:14" s="139" customFormat="1" ht="38.25" hidden="1">
      <c r="A167" s="137"/>
      <c r="B167" s="105" t="s">
        <v>86</v>
      </c>
      <c r="C167" s="265"/>
      <c r="D167" s="106" t="s">
        <v>14</v>
      </c>
      <c r="E167" s="106" t="s">
        <v>122</v>
      </c>
      <c r="F167" s="106" t="s">
        <v>272</v>
      </c>
      <c r="G167" s="106" t="s">
        <v>57</v>
      </c>
      <c r="H167" s="156">
        <f>I167+J167+K167+L167</f>
        <v>0</v>
      </c>
      <c r="I167" s="157">
        <f>I168</f>
        <v>0</v>
      </c>
      <c r="J167" s="157">
        <f t="shared" si="36"/>
        <v>0</v>
      </c>
      <c r="K167" s="157">
        <f t="shared" si="36"/>
        <v>0</v>
      </c>
      <c r="L167" s="157">
        <f t="shared" si="36"/>
        <v>0</v>
      </c>
    </row>
    <row r="168" spans="1:14" s="139" customFormat="1" ht="42.75" hidden="1" customHeight="1">
      <c r="A168" s="137"/>
      <c r="B168" s="105" t="s">
        <v>111</v>
      </c>
      <c r="C168" s="265"/>
      <c r="D168" s="106" t="s">
        <v>14</v>
      </c>
      <c r="E168" s="106" t="s">
        <v>122</v>
      </c>
      <c r="F168" s="106" t="s">
        <v>272</v>
      </c>
      <c r="G168" s="106" t="s">
        <v>59</v>
      </c>
      <c r="H168" s="156">
        <f>I168+J168+K168+L168</f>
        <v>0</v>
      </c>
      <c r="I168" s="157">
        <f>I169</f>
        <v>0</v>
      </c>
      <c r="J168" s="157">
        <f t="shared" si="36"/>
        <v>0</v>
      </c>
      <c r="K168" s="157">
        <f t="shared" si="36"/>
        <v>0</v>
      </c>
      <c r="L168" s="157">
        <f t="shared" si="36"/>
        <v>0</v>
      </c>
    </row>
    <row r="169" spans="1:14" s="139" customFormat="1" ht="53.25" hidden="1" customHeight="1">
      <c r="A169" s="137"/>
      <c r="B169" s="105" t="s">
        <v>258</v>
      </c>
      <c r="C169" s="265"/>
      <c r="D169" s="106" t="s">
        <v>14</v>
      </c>
      <c r="E169" s="106" t="s">
        <v>122</v>
      </c>
      <c r="F169" s="106" t="s">
        <v>272</v>
      </c>
      <c r="G169" s="106" t="s">
        <v>61</v>
      </c>
      <c r="H169" s="156">
        <f>I169+J169+K169+L169</f>
        <v>0</v>
      </c>
      <c r="I169" s="157">
        <v>0</v>
      </c>
      <c r="J169" s="157">
        <v>0</v>
      </c>
      <c r="K169" s="157">
        <v>0</v>
      </c>
      <c r="L169" s="157">
        <v>0</v>
      </c>
    </row>
    <row r="170" spans="1:14" s="139" customFormat="1" ht="25.5">
      <c r="A170" s="137"/>
      <c r="B170" s="105" t="s">
        <v>537</v>
      </c>
      <c r="C170" s="265"/>
      <c r="D170" s="106" t="s">
        <v>14</v>
      </c>
      <c r="E170" s="106" t="s">
        <v>122</v>
      </c>
      <c r="F170" s="106" t="s">
        <v>557</v>
      </c>
      <c r="G170" s="106"/>
      <c r="H170" s="156">
        <f t="shared" ref="H170:H175" si="37">SUM(I170:L170)</f>
        <v>484</v>
      </c>
      <c r="I170" s="157">
        <f>I171</f>
        <v>484</v>
      </c>
      <c r="J170" s="157">
        <f t="shared" ref="J170:L170" si="38">J171</f>
        <v>0</v>
      </c>
      <c r="K170" s="157">
        <f t="shared" si="38"/>
        <v>0</v>
      </c>
      <c r="L170" s="157">
        <f t="shared" si="38"/>
        <v>0</v>
      </c>
    </row>
    <row r="171" spans="1:14" s="139" customFormat="1">
      <c r="A171" s="137"/>
      <c r="B171" s="192" t="s">
        <v>71</v>
      </c>
      <c r="C171" s="138"/>
      <c r="D171" s="106" t="s">
        <v>14</v>
      </c>
      <c r="E171" s="106" t="s">
        <v>122</v>
      </c>
      <c r="F171" s="106" t="s">
        <v>557</v>
      </c>
      <c r="G171" s="106" t="s">
        <v>72</v>
      </c>
      <c r="H171" s="156">
        <f t="shared" si="37"/>
        <v>484</v>
      </c>
      <c r="I171" s="157">
        <f>I172</f>
        <v>484</v>
      </c>
      <c r="J171" s="157">
        <f t="shared" ref="J171:L171" si="39">J172</f>
        <v>0</v>
      </c>
      <c r="K171" s="157">
        <f t="shared" si="39"/>
        <v>0</v>
      </c>
      <c r="L171" s="157">
        <f t="shared" si="39"/>
        <v>0</v>
      </c>
    </row>
    <row r="172" spans="1:14" s="139" customFormat="1" ht="25.5">
      <c r="A172" s="137"/>
      <c r="B172" s="192" t="s">
        <v>73</v>
      </c>
      <c r="C172" s="138"/>
      <c r="D172" s="106" t="s">
        <v>14</v>
      </c>
      <c r="E172" s="106" t="s">
        <v>122</v>
      </c>
      <c r="F172" s="106" t="s">
        <v>557</v>
      </c>
      <c r="G172" s="106" t="s">
        <v>74</v>
      </c>
      <c r="H172" s="156">
        <f t="shared" si="37"/>
        <v>484</v>
      </c>
      <c r="I172" s="157">
        <f>I173</f>
        <v>484</v>
      </c>
      <c r="J172" s="157">
        <f t="shared" ref="J172:L172" si="40">J173</f>
        <v>0</v>
      </c>
      <c r="K172" s="157">
        <f t="shared" si="40"/>
        <v>0</v>
      </c>
      <c r="L172" s="157">
        <f t="shared" si="40"/>
        <v>0</v>
      </c>
    </row>
    <row r="173" spans="1:14" s="139" customFormat="1">
      <c r="A173" s="137"/>
      <c r="B173" s="192" t="s">
        <v>638</v>
      </c>
      <c r="C173" s="138"/>
      <c r="D173" s="106" t="s">
        <v>14</v>
      </c>
      <c r="E173" s="106" t="s">
        <v>122</v>
      </c>
      <c r="F173" s="106" t="s">
        <v>557</v>
      </c>
      <c r="G173" s="106" t="s">
        <v>639</v>
      </c>
      <c r="H173" s="156">
        <f t="shared" si="37"/>
        <v>484</v>
      </c>
      <c r="I173" s="157">
        <f>393.2+90.8</f>
        <v>484</v>
      </c>
      <c r="J173" s="157">
        <v>0</v>
      </c>
      <c r="K173" s="157">
        <v>0</v>
      </c>
      <c r="L173" s="157">
        <v>0</v>
      </c>
    </row>
    <row r="174" spans="1:14" s="139" customFormat="1" ht="36.75" customHeight="1">
      <c r="A174" s="137"/>
      <c r="B174" s="105" t="s">
        <v>267</v>
      </c>
      <c r="C174" s="138"/>
      <c r="D174" s="106" t="s">
        <v>14</v>
      </c>
      <c r="E174" s="106" t="s">
        <v>122</v>
      </c>
      <c r="F174" s="106" t="s">
        <v>268</v>
      </c>
      <c r="G174" s="106"/>
      <c r="H174" s="156">
        <f t="shared" si="37"/>
        <v>-54</v>
      </c>
      <c r="I174" s="157">
        <f>I175</f>
        <v>-54</v>
      </c>
      <c r="J174" s="157">
        <f t="shared" ref="J174:L177" si="41">J175</f>
        <v>0</v>
      </c>
      <c r="K174" s="157">
        <f t="shared" si="41"/>
        <v>0</v>
      </c>
      <c r="L174" s="157">
        <f t="shared" si="41"/>
        <v>0</v>
      </c>
    </row>
    <row r="175" spans="1:14" s="139" customFormat="1" ht="25.5">
      <c r="A175" s="137"/>
      <c r="B175" s="105" t="s">
        <v>537</v>
      </c>
      <c r="C175" s="138"/>
      <c r="D175" s="106" t="s">
        <v>14</v>
      </c>
      <c r="E175" s="106" t="s">
        <v>122</v>
      </c>
      <c r="F175" s="106" t="s">
        <v>538</v>
      </c>
      <c r="G175" s="106"/>
      <c r="H175" s="156">
        <f t="shared" si="37"/>
        <v>-54</v>
      </c>
      <c r="I175" s="157">
        <f>I176</f>
        <v>-54</v>
      </c>
      <c r="J175" s="157">
        <f t="shared" si="41"/>
        <v>0</v>
      </c>
      <c r="K175" s="157">
        <f t="shared" si="41"/>
        <v>0</v>
      </c>
      <c r="L175" s="157">
        <f t="shared" si="41"/>
        <v>0</v>
      </c>
    </row>
    <row r="176" spans="1:14" s="139" customFormat="1" ht="38.25">
      <c r="A176" s="137"/>
      <c r="B176" s="105" t="s">
        <v>86</v>
      </c>
      <c r="C176" s="265"/>
      <c r="D176" s="106" t="s">
        <v>14</v>
      </c>
      <c r="E176" s="106" t="s">
        <v>122</v>
      </c>
      <c r="F176" s="106" t="s">
        <v>538</v>
      </c>
      <c r="G176" s="106" t="s">
        <v>57</v>
      </c>
      <c r="H176" s="156">
        <f t="shared" si="25"/>
        <v>-54</v>
      </c>
      <c r="I176" s="157">
        <f>I177</f>
        <v>-54</v>
      </c>
      <c r="J176" s="157">
        <f t="shared" si="41"/>
        <v>0</v>
      </c>
      <c r="K176" s="157">
        <f t="shared" si="41"/>
        <v>0</v>
      </c>
      <c r="L176" s="157">
        <f t="shared" si="41"/>
        <v>0</v>
      </c>
    </row>
    <row r="177" spans="1:12" s="139" customFormat="1" ht="42.75" customHeight="1">
      <c r="A177" s="137"/>
      <c r="B177" s="105" t="s">
        <v>111</v>
      </c>
      <c r="C177" s="265"/>
      <c r="D177" s="106" t="s">
        <v>14</v>
      </c>
      <c r="E177" s="106" t="s">
        <v>122</v>
      </c>
      <c r="F177" s="106" t="s">
        <v>538</v>
      </c>
      <c r="G177" s="106" t="s">
        <v>59</v>
      </c>
      <c r="H177" s="156">
        <f t="shared" si="25"/>
        <v>-54</v>
      </c>
      <c r="I177" s="157">
        <f>I178</f>
        <v>-54</v>
      </c>
      <c r="J177" s="157">
        <f t="shared" si="41"/>
        <v>0</v>
      </c>
      <c r="K177" s="157">
        <f t="shared" si="41"/>
        <v>0</v>
      </c>
      <c r="L177" s="157">
        <f t="shared" si="41"/>
        <v>0</v>
      </c>
    </row>
    <row r="178" spans="1:12" s="139" customFormat="1" ht="53.25" customHeight="1">
      <c r="A178" s="137"/>
      <c r="B178" s="105" t="s">
        <v>258</v>
      </c>
      <c r="C178" s="265"/>
      <c r="D178" s="106" t="s">
        <v>14</v>
      </c>
      <c r="E178" s="106" t="s">
        <v>122</v>
      </c>
      <c r="F178" s="106" t="s">
        <v>538</v>
      </c>
      <c r="G178" s="106" t="s">
        <v>61</v>
      </c>
      <c r="H178" s="156">
        <f t="shared" si="25"/>
        <v>-54</v>
      </c>
      <c r="I178" s="157">
        <f>-54</f>
        <v>-54</v>
      </c>
      <c r="J178" s="157">
        <v>0</v>
      </c>
      <c r="K178" s="157">
        <v>0</v>
      </c>
      <c r="L178" s="157">
        <v>0</v>
      </c>
    </row>
    <row r="179" spans="1:12" s="139" customFormat="1" ht="51">
      <c r="A179" s="137"/>
      <c r="B179" s="105" t="s">
        <v>269</v>
      </c>
      <c r="C179" s="138"/>
      <c r="D179" s="106" t="s">
        <v>14</v>
      </c>
      <c r="E179" s="232">
        <v>13</v>
      </c>
      <c r="F179" s="106" t="s">
        <v>270</v>
      </c>
      <c r="G179" s="106"/>
      <c r="H179" s="156">
        <f t="shared" si="25"/>
        <v>423.6</v>
      </c>
      <c r="I179" s="157">
        <f>I180</f>
        <v>423.6</v>
      </c>
      <c r="J179" s="157">
        <f t="shared" ref="J179:L182" si="42">J180</f>
        <v>0</v>
      </c>
      <c r="K179" s="157">
        <f t="shared" si="42"/>
        <v>0</v>
      </c>
      <c r="L179" s="157">
        <f t="shared" si="42"/>
        <v>0</v>
      </c>
    </row>
    <row r="180" spans="1:12" s="139" customFormat="1" ht="25.5">
      <c r="A180" s="137"/>
      <c r="B180" s="105" t="s">
        <v>537</v>
      </c>
      <c r="C180" s="138"/>
      <c r="D180" s="106" t="s">
        <v>14</v>
      </c>
      <c r="E180" s="232">
        <v>13</v>
      </c>
      <c r="F180" s="106" t="s">
        <v>551</v>
      </c>
      <c r="G180" s="106"/>
      <c r="H180" s="156">
        <f>SUM(I180:L180)</f>
        <v>423.6</v>
      </c>
      <c r="I180" s="157">
        <f>I181</f>
        <v>423.6</v>
      </c>
      <c r="J180" s="157">
        <f t="shared" si="42"/>
        <v>0</v>
      </c>
      <c r="K180" s="157">
        <f t="shared" si="42"/>
        <v>0</v>
      </c>
      <c r="L180" s="157">
        <f t="shared" si="42"/>
        <v>0</v>
      </c>
    </row>
    <row r="181" spans="1:12" s="139" customFormat="1" ht="38.25">
      <c r="A181" s="137"/>
      <c r="B181" s="105" t="s">
        <v>86</v>
      </c>
      <c r="C181" s="138"/>
      <c r="D181" s="106" t="s">
        <v>14</v>
      </c>
      <c r="E181" s="232">
        <v>13</v>
      </c>
      <c r="F181" s="106" t="s">
        <v>551</v>
      </c>
      <c r="G181" s="106" t="s">
        <v>57</v>
      </c>
      <c r="H181" s="156">
        <f t="shared" si="25"/>
        <v>423.6</v>
      </c>
      <c r="I181" s="157">
        <f>I182</f>
        <v>423.6</v>
      </c>
      <c r="J181" s="157">
        <f t="shared" si="42"/>
        <v>0</v>
      </c>
      <c r="K181" s="157">
        <f t="shared" si="42"/>
        <v>0</v>
      </c>
      <c r="L181" s="157">
        <f t="shared" si="42"/>
        <v>0</v>
      </c>
    </row>
    <row r="182" spans="1:12" s="139" customFormat="1" ht="39.950000000000003" customHeight="1">
      <c r="A182" s="137"/>
      <c r="B182" s="105" t="s">
        <v>111</v>
      </c>
      <c r="C182" s="138"/>
      <c r="D182" s="106" t="s">
        <v>14</v>
      </c>
      <c r="E182" s="232">
        <v>13</v>
      </c>
      <c r="F182" s="106" t="s">
        <v>551</v>
      </c>
      <c r="G182" s="106" t="s">
        <v>59</v>
      </c>
      <c r="H182" s="156">
        <f t="shared" si="25"/>
        <v>423.6</v>
      </c>
      <c r="I182" s="157">
        <f>I183</f>
        <v>423.6</v>
      </c>
      <c r="J182" s="157">
        <f t="shared" si="42"/>
        <v>0</v>
      </c>
      <c r="K182" s="157">
        <f t="shared" si="42"/>
        <v>0</v>
      </c>
      <c r="L182" s="157">
        <f t="shared" si="42"/>
        <v>0</v>
      </c>
    </row>
    <row r="183" spans="1:12" s="139" customFormat="1" ht="59.25" customHeight="1">
      <c r="A183" s="137"/>
      <c r="B183" s="105" t="s">
        <v>258</v>
      </c>
      <c r="C183" s="138"/>
      <c r="D183" s="106" t="s">
        <v>14</v>
      </c>
      <c r="E183" s="232">
        <v>13</v>
      </c>
      <c r="F183" s="106" t="s">
        <v>551</v>
      </c>
      <c r="G183" s="106" t="s">
        <v>61</v>
      </c>
      <c r="H183" s="156">
        <f t="shared" si="25"/>
        <v>423.6</v>
      </c>
      <c r="I183" s="157">
        <f>423.6</f>
        <v>423.6</v>
      </c>
      <c r="J183" s="157">
        <v>0</v>
      </c>
      <c r="K183" s="157">
        <v>0</v>
      </c>
      <c r="L183" s="157">
        <v>0</v>
      </c>
    </row>
    <row r="184" spans="1:12" s="220" customFormat="1" ht="39.75" customHeight="1">
      <c r="A184" s="215"/>
      <c r="B184" s="258" t="s">
        <v>2</v>
      </c>
      <c r="C184" s="259"/>
      <c r="D184" s="260" t="s">
        <v>17</v>
      </c>
      <c r="E184" s="260" t="s">
        <v>15</v>
      </c>
      <c r="F184" s="260"/>
      <c r="G184" s="260"/>
      <c r="H184" s="304">
        <f t="shared" si="25"/>
        <v>1951.6</v>
      </c>
      <c r="I184" s="304">
        <f>I185+I204+I225</f>
        <v>1951.6</v>
      </c>
      <c r="J184" s="304">
        <f>J185+J204+J225</f>
        <v>0</v>
      </c>
      <c r="K184" s="304">
        <f>K185+K204+K225</f>
        <v>0</v>
      </c>
      <c r="L184" s="304">
        <f>L185+L204+L225</f>
        <v>0</v>
      </c>
    </row>
    <row r="185" spans="1:12" s="190" customFormat="1" hidden="1">
      <c r="A185" s="188"/>
      <c r="B185" s="189" t="s">
        <v>128</v>
      </c>
      <c r="C185" s="138"/>
      <c r="D185" s="129" t="s">
        <v>17</v>
      </c>
      <c r="E185" s="129" t="s">
        <v>18</v>
      </c>
      <c r="F185" s="129"/>
      <c r="G185" s="129"/>
      <c r="H185" s="156">
        <f t="shared" ref="H185:H192" si="43">SUM(I185:L185)</f>
        <v>0</v>
      </c>
      <c r="I185" s="156">
        <f>I186</f>
        <v>0</v>
      </c>
      <c r="J185" s="156">
        <f t="shared" ref="J185:L186" si="44">J186</f>
        <v>0</v>
      </c>
      <c r="K185" s="156">
        <f t="shared" si="44"/>
        <v>0</v>
      </c>
      <c r="L185" s="156">
        <f t="shared" si="44"/>
        <v>0</v>
      </c>
    </row>
    <row r="186" spans="1:12" s="190" customFormat="1" ht="51" hidden="1">
      <c r="A186" s="188"/>
      <c r="B186" s="105" t="s">
        <v>98</v>
      </c>
      <c r="C186" s="189"/>
      <c r="D186" s="106" t="s">
        <v>17</v>
      </c>
      <c r="E186" s="106" t="s">
        <v>18</v>
      </c>
      <c r="F186" s="128" t="s">
        <v>248</v>
      </c>
      <c r="G186" s="129"/>
      <c r="H186" s="156">
        <f t="shared" si="43"/>
        <v>0</v>
      </c>
      <c r="I186" s="157">
        <f>I187</f>
        <v>0</v>
      </c>
      <c r="J186" s="157">
        <f t="shared" si="44"/>
        <v>0</v>
      </c>
      <c r="K186" s="157">
        <f t="shared" si="44"/>
        <v>0</v>
      </c>
      <c r="L186" s="157">
        <f t="shared" si="44"/>
        <v>0</v>
      </c>
    </row>
    <row r="187" spans="1:12" s="190" customFormat="1" ht="38.25" hidden="1">
      <c r="A187" s="188"/>
      <c r="B187" s="105" t="s">
        <v>249</v>
      </c>
      <c r="C187" s="105"/>
      <c r="D187" s="106" t="s">
        <v>17</v>
      </c>
      <c r="E187" s="106" t="s">
        <v>18</v>
      </c>
      <c r="F187" s="128" t="s">
        <v>250</v>
      </c>
      <c r="G187" s="129"/>
      <c r="H187" s="156">
        <f t="shared" si="43"/>
        <v>0</v>
      </c>
      <c r="I187" s="157">
        <f>I188+I194</f>
        <v>0</v>
      </c>
      <c r="J187" s="157">
        <f>J188+J194</f>
        <v>0</v>
      </c>
      <c r="K187" s="157">
        <f>K188+K194</f>
        <v>0</v>
      </c>
      <c r="L187" s="157">
        <f>L188+L194</f>
        <v>0</v>
      </c>
    </row>
    <row r="188" spans="1:12" s="190" customFormat="1" ht="342.75" hidden="1" customHeight="1">
      <c r="A188" s="188"/>
      <c r="B188" s="108" t="s">
        <v>465</v>
      </c>
      <c r="C188" s="105"/>
      <c r="D188" s="106" t="s">
        <v>17</v>
      </c>
      <c r="E188" s="106" t="s">
        <v>18</v>
      </c>
      <c r="F188" s="128" t="s">
        <v>460</v>
      </c>
      <c r="G188" s="129"/>
      <c r="H188" s="156">
        <f t="shared" si="43"/>
        <v>0</v>
      </c>
      <c r="I188" s="157">
        <f>I189</f>
        <v>0</v>
      </c>
      <c r="J188" s="157">
        <f>J189</f>
        <v>0</v>
      </c>
      <c r="K188" s="157">
        <f>K189</f>
        <v>0</v>
      </c>
      <c r="L188" s="157">
        <f>L189</f>
        <v>0</v>
      </c>
    </row>
    <row r="189" spans="1:12" s="139" customFormat="1" ht="89.25" hidden="1">
      <c r="A189" s="137"/>
      <c r="B189" s="105" t="s">
        <v>55</v>
      </c>
      <c r="C189" s="138"/>
      <c r="D189" s="106" t="s">
        <v>17</v>
      </c>
      <c r="E189" s="106" t="s">
        <v>18</v>
      </c>
      <c r="F189" s="128" t="s">
        <v>460</v>
      </c>
      <c r="G189" s="106" t="s">
        <v>56</v>
      </c>
      <c r="H189" s="156">
        <f t="shared" si="43"/>
        <v>0</v>
      </c>
      <c r="I189" s="157">
        <f t="shared" ref="I189:L189" si="45">I190</f>
        <v>0</v>
      </c>
      <c r="J189" s="157">
        <f>J190</f>
        <v>0</v>
      </c>
      <c r="K189" s="157">
        <f t="shared" si="45"/>
        <v>0</v>
      </c>
      <c r="L189" s="157">
        <f t="shared" si="45"/>
        <v>0</v>
      </c>
    </row>
    <row r="190" spans="1:12" s="139" customFormat="1" ht="38.25" hidden="1">
      <c r="A190" s="137"/>
      <c r="B190" s="105" t="s">
        <v>104</v>
      </c>
      <c r="C190" s="138"/>
      <c r="D190" s="106" t="s">
        <v>17</v>
      </c>
      <c r="E190" s="106" t="s">
        <v>18</v>
      </c>
      <c r="F190" s="128" t="s">
        <v>460</v>
      </c>
      <c r="G190" s="106" t="s">
        <v>105</v>
      </c>
      <c r="H190" s="156">
        <f t="shared" si="43"/>
        <v>0</v>
      </c>
      <c r="I190" s="157">
        <f>I191+I192+I193</f>
        <v>0</v>
      </c>
      <c r="J190" s="157">
        <f t="shared" ref="J190:L190" si="46">J191+J192+J193</f>
        <v>0</v>
      </c>
      <c r="K190" s="157">
        <f t="shared" si="46"/>
        <v>0</v>
      </c>
      <c r="L190" s="157">
        <f t="shared" si="46"/>
        <v>0</v>
      </c>
    </row>
    <row r="191" spans="1:12" s="139" customFormat="1" ht="25.5" hidden="1">
      <c r="A191" s="137"/>
      <c r="B191" s="105" t="s">
        <v>212</v>
      </c>
      <c r="C191" s="138"/>
      <c r="D191" s="106" t="s">
        <v>17</v>
      </c>
      <c r="E191" s="106" t="s">
        <v>18</v>
      </c>
      <c r="F191" s="128" t="s">
        <v>460</v>
      </c>
      <c r="G191" s="106" t="s">
        <v>107</v>
      </c>
      <c r="H191" s="156">
        <f t="shared" si="43"/>
        <v>0</v>
      </c>
      <c r="I191" s="157">
        <v>0</v>
      </c>
      <c r="J191" s="157"/>
      <c r="K191" s="157">
        <v>0</v>
      </c>
      <c r="L191" s="157">
        <v>0</v>
      </c>
    </row>
    <row r="192" spans="1:12" s="139" customFormat="1" ht="51" hidden="1">
      <c r="A192" s="137"/>
      <c r="B192" s="105" t="s">
        <v>108</v>
      </c>
      <c r="C192" s="138"/>
      <c r="D192" s="106" t="s">
        <v>17</v>
      </c>
      <c r="E192" s="106" t="s">
        <v>18</v>
      </c>
      <c r="F192" s="128" t="s">
        <v>460</v>
      </c>
      <c r="G192" s="106" t="s">
        <v>109</v>
      </c>
      <c r="H192" s="156">
        <f t="shared" si="43"/>
        <v>0</v>
      </c>
      <c r="I192" s="157">
        <v>0</v>
      </c>
      <c r="J192" s="157"/>
      <c r="K192" s="157">
        <v>0</v>
      </c>
      <c r="L192" s="157">
        <v>0</v>
      </c>
    </row>
    <row r="193" spans="1:13" s="139" customFormat="1" ht="89.25" hidden="1">
      <c r="A193" s="134"/>
      <c r="B193" s="321" t="s">
        <v>659</v>
      </c>
      <c r="C193" s="324"/>
      <c r="D193" s="106" t="s">
        <v>17</v>
      </c>
      <c r="E193" s="106" t="s">
        <v>18</v>
      </c>
      <c r="F193" s="128" t="s">
        <v>460</v>
      </c>
      <c r="G193" s="106" t="s">
        <v>649</v>
      </c>
      <c r="H193" s="156">
        <f t="shared" ref="H193" si="47">SUM(I193:L193)</f>
        <v>0</v>
      </c>
      <c r="I193" s="157">
        <v>0</v>
      </c>
      <c r="J193" s="157"/>
      <c r="K193" s="307">
        <v>0</v>
      </c>
      <c r="L193" s="307">
        <v>0</v>
      </c>
    </row>
    <row r="194" spans="1:13" s="190" customFormat="1" ht="333.75" hidden="1" customHeight="1">
      <c r="A194" s="188"/>
      <c r="B194" s="264" t="s">
        <v>466</v>
      </c>
      <c r="C194" s="138"/>
      <c r="D194" s="106" t="s">
        <v>17</v>
      </c>
      <c r="E194" s="106" t="s">
        <v>18</v>
      </c>
      <c r="F194" s="128" t="s">
        <v>273</v>
      </c>
      <c r="G194" s="129"/>
      <c r="H194" s="156">
        <f>I194+J194+K194+L194</f>
        <v>0</v>
      </c>
      <c r="I194" s="157">
        <f t="shared" ref="I194:L195" si="48">I195</f>
        <v>0</v>
      </c>
      <c r="J194" s="157">
        <f>J195+J200</f>
        <v>0</v>
      </c>
      <c r="K194" s="157">
        <f t="shared" si="48"/>
        <v>0</v>
      </c>
      <c r="L194" s="157">
        <f t="shared" si="48"/>
        <v>0</v>
      </c>
    </row>
    <row r="195" spans="1:13" s="139" customFormat="1" ht="89.25" hidden="1">
      <c r="A195" s="137"/>
      <c r="B195" s="105" t="s">
        <v>55</v>
      </c>
      <c r="C195" s="138"/>
      <c r="D195" s="106" t="s">
        <v>17</v>
      </c>
      <c r="E195" s="106" t="s">
        <v>18</v>
      </c>
      <c r="F195" s="128" t="s">
        <v>273</v>
      </c>
      <c r="G195" s="106" t="s">
        <v>56</v>
      </c>
      <c r="H195" s="156">
        <f t="shared" ref="H195:H203" si="49">SUM(I195:L195)</f>
        <v>0</v>
      </c>
      <c r="I195" s="157">
        <f t="shared" si="48"/>
        <v>0</v>
      </c>
      <c r="J195" s="157">
        <f>J196</f>
        <v>0</v>
      </c>
      <c r="K195" s="157">
        <f t="shared" si="48"/>
        <v>0</v>
      </c>
      <c r="L195" s="157">
        <f t="shared" si="48"/>
        <v>0</v>
      </c>
    </row>
    <row r="196" spans="1:13" s="139" customFormat="1" ht="38.25" hidden="1">
      <c r="A196" s="137"/>
      <c r="B196" s="105" t="s">
        <v>104</v>
      </c>
      <c r="C196" s="138"/>
      <c r="D196" s="106" t="s">
        <v>17</v>
      </c>
      <c r="E196" s="106" t="s">
        <v>18</v>
      </c>
      <c r="F196" s="128" t="s">
        <v>273</v>
      </c>
      <c r="G196" s="106" t="s">
        <v>105</v>
      </c>
      <c r="H196" s="156">
        <f t="shared" si="49"/>
        <v>0</v>
      </c>
      <c r="I196" s="157">
        <f>I197+I198+I199</f>
        <v>0</v>
      </c>
      <c r="J196" s="157">
        <f t="shared" ref="J196:L196" si="50">J197+J198+J199</f>
        <v>0</v>
      </c>
      <c r="K196" s="157">
        <f t="shared" si="50"/>
        <v>0</v>
      </c>
      <c r="L196" s="157">
        <f t="shared" si="50"/>
        <v>0</v>
      </c>
    </row>
    <row r="197" spans="1:13" s="139" customFormat="1" ht="25.5" hidden="1">
      <c r="A197" s="137"/>
      <c r="B197" s="105" t="s">
        <v>212</v>
      </c>
      <c r="C197" s="138"/>
      <c r="D197" s="106" t="s">
        <v>17</v>
      </c>
      <c r="E197" s="106" t="s">
        <v>18</v>
      </c>
      <c r="F197" s="128" t="s">
        <v>273</v>
      </c>
      <c r="G197" s="106" t="s">
        <v>107</v>
      </c>
      <c r="H197" s="156">
        <f t="shared" si="49"/>
        <v>0</v>
      </c>
      <c r="I197" s="157">
        <v>0</v>
      </c>
      <c r="J197" s="157"/>
      <c r="K197" s="157">
        <v>0</v>
      </c>
      <c r="L197" s="157">
        <v>0</v>
      </c>
    </row>
    <row r="198" spans="1:13" s="139" customFormat="1" ht="51" hidden="1">
      <c r="A198" s="137"/>
      <c r="B198" s="105" t="s">
        <v>108</v>
      </c>
      <c r="C198" s="138"/>
      <c r="D198" s="106" t="s">
        <v>17</v>
      </c>
      <c r="E198" s="106" t="s">
        <v>18</v>
      </c>
      <c r="F198" s="128" t="s">
        <v>658</v>
      </c>
      <c r="G198" s="106" t="s">
        <v>109</v>
      </c>
      <c r="H198" s="156">
        <f>SUM(I198:L198)</f>
        <v>0</v>
      </c>
      <c r="I198" s="157">
        <v>0</v>
      </c>
      <c r="J198" s="157"/>
      <c r="K198" s="157">
        <v>0</v>
      </c>
      <c r="L198" s="157">
        <v>0</v>
      </c>
    </row>
    <row r="199" spans="1:13" s="139" customFormat="1" ht="89.25" hidden="1">
      <c r="A199" s="137"/>
      <c r="B199" s="321" t="s">
        <v>659</v>
      </c>
      <c r="C199" s="138"/>
      <c r="D199" s="106" t="s">
        <v>17</v>
      </c>
      <c r="E199" s="106" t="s">
        <v>18</v>
      </c>
      <c r="F199" s="128" t="s">
        <v>273</v>
      </c>
      <c r="G199" s="106" t="s">
        <v>649</v>
      </c>
      <c r="H199" s="156">
        <f>SUM(I199:L199)</f>
        <v>0</v>
      </c>
      <c r="I199" s="157">
        <v>0</v>
      </c>
      <c r="J199" s="157"/>
      <c r="K199" s="157">
        <v>0</v>
      </c>
      <c r="L199" s="157">
        <v>0</v>
      </c>
    </row>
    <row r="200" spans="1:13" s="139" customFormat="1" ht="38.25" hidden="1">
      <c r="A200" s="137"/>
      <c r="B200" s="105" t="s">
        <v>86</v>
      </c>
      <c r="C200" s="138"/>
      <c r="D200" s="106" t="s">
        <v>17</v>
      </c>
      <c r="E200" s="106" t="s">
        <v>18</v>
      </c>
      <c r="F200" s="128" t="s">
        <v>273</v>
      </c>
      <c r="G200" s="106" t="s">
        <v>57</v>
      </c>
      <c r="H200" s="156">
        <f t="shared" si="49"/>
        <v>0</v>
      </c>
      <c r="I200" s="157">
        <f>I201</f>
        <v>0</v>
      </c>
      <c r="J200" s="157">
        <f>J201</f>
        <v>0</v>
      </c>
      <c r="K200" s="157">
        <f>K201</f>
        <v>0</v>
      </c>
      <c r="L200" s="157">
        <f>L201</f>
        <v>0</v>
      </c>
    </row>
    <row r="201" spans="1:13" s="139" customFormat="1" ht="39.950000000000003" hidden="1" customHeight="1">
      <c r="A201" s="137"/>
      <c r="B201" s="105" t="s">
        <v>111</v>
      </c>
      <c r="C201" s="138"/>
      <c r="D201" s="106" t="s">
        <v>17</v>
      </c>
      <c r="E201" s="106" t="s">
        <v>18</v>
      </c>
      <c r="F201" s="128" t="s">
        <v>273</v>
      </c>
      <c r="G201" s="106" t="s">
        <v>59</v>
      </c>
      <c r="H201" s="156">
        <f t="shared" si="49"/>
        <v>0</v>
      </c>
      <c r="I201" s="157">
        <f>I202+I203</f>
        <v>0</v>
      </c>
      <c r="J201" s="157">
        <f>J202+J203</f>
        <v>0</v>
      </c>
      <c r="K201" s="157">
        <f>K202+K203</f>
        <v>0</v>
      </c>
      <c r="L201" s="157">
        <f>L202+L203</f>
        <v>0</v>
      </c>
    </row>
    <row r="202" spans="1:13" s="139" customFormat="1" ht="39.950000000000003" hidden="1" customHeight="1">
      <c r="A202" s="137"/>
      <c r="B202" s="105" t="s">
        <v>63</v>
      </c>
      <c r="C202" s="138"/>
      <c r="D202" s="106" t="s">
        <v>17</v>
      </c>
      <c r="E202" s="106" t="s">
        <v>18</v>
      </c>
      <c r="F202" s="128" t="s">
        <v>273</v>
      </c>
      <c r="G202" s="106" t="s">
        <v>62</v>
      </c>
      <c r="H202" s="156">
        <f t="shared" si="49"/>
        <v>0</v>
      </c>
      <c r="I202" s="157">
        <v>0</v>
      </c>
      <c r="J202" s="157">
        <v>0</v>
      </c>
      <c r="K202" s="157">
        <v>0</v>
      </c>
      <c r="L202" s="157">
        <v>0</v>
      </c>
    </row>
    <row r="203" spans="1:13" s="139" customFormat="1" ht="39.950000000000003" hidden="1" customHeight="1">
      <c r="A203" s="137"/>
      <c r="B203" s="105" t="s">
        <v>258</v>
      </c>
      <c r="C203" s="138"/>
      <c r="D203" s="106" t="s">
        <v>17</v>
      </c>
      <c r="E203" s="106" t="s">
        <v>18</v>
      </c>
      <c r="F203" s="128" t="s">
        <v>273</v>
      </c>
      <c r="G203" s="106" t="s">
        <v>61</v>
      </c>
      <c r="H203" s="156">
        <f t="shared" si="49"/>
        <v>0</v>
      </c>
      <c r="I203" s="157">
        <v>0</v>
      </c>
      <c r="J203" s="157"/>
      <c r="K203" s="157">
        <v>0</v>
      </c>
      <c r="L203" s="157">
        <v>0</v>
      </c>
    </row>
    <row r="204" spans="1:13" s="190" customFormat="1" ht="51.75" customHeight="1">
      <c r="A204" s="188"/>
      <c r="B204" s="189" t="s">
        <v>274</v>
      </c>
      <c r="C204" s="138"/>
      <c r="D204" s="129" t="s">
        <v>17</v>
      </c>
      <c r="E204" s="129" t="s">
        <v>21</v>
      </c>
      <c r="F204" s="129"/>
      <c r="G204" s="129"/>
      <c r="H204" s="156">
        <f>I204+J204+K204+L204</f>
        <v>0</v>
      </c>
      <c r="I204" s="156">
        <f>I205</f>
        <v>0</v>
      </c>
      <c r="J204" s="156">
        <f>J205</f>
        <v>0</v>
      </c>
      <c r="K204" s="156">
        <f>K205</f>
        <v>0</v>
      </c>
      <c r="L204" s="156">
        <f>L205</f>
        <v>0</v>
      </c>
    </row>
    <row r="205" spans="1:13" s="140" customFormat="1" ht="81.75" customHeight="1">
      <c r="A205" s="137"/>
      <c r="B205" s="105" t="s">
        <v>93</v>
      </c>
      <c r="C205" s="265"/>
      <c r="D205" s="106" t="s">
        <v>17</v>
      </c>
      <c r="E205" s="106" t="s">
        <v>21</v>
      </c>
      <c r="F205" s="106" t="s">
        <v>275</v>
      </c>
      <c r="G205" s="106"/>
      <c r="H205" s="156">
        <f>I205+J205+K205+L205</f>
        <v>0</v>
      </c>
      <c r="I205" s="157">
        <f>I206</f>
        <v>0</v>
      </c>
      <c r="J205" s="157">
        <f>J206+J221</f>
        <v>0</v>
      </c>
      <c r="K205" s="157">
        <f>K206+K221</f>
        <v>0</v>
      </c>
      <c r="L205" s="157">
        <f>L206+L221</f>
        <v>0</v>
      </c>
      <c r="M205" s="266"/>
    </row>
    <row r="206" spans="1:13" s="139" customFormat="1" ht="63.75">
      <c r="A206" s="137"/>
      <c r="B206" s="105" t="s">
        <v>276</v>
      </c>
      <c r="C206" s="262"/>
      <c r="D206" s="106" t="s">
        <v>17</v>
      </c>
      <c r="E206" s="106" t="s">
        <v>21</v>
      </c>
      <c r="F206" s="106" t="s">
        <v>277</v>
      </c>
      <c r="G206" s="106"/>
      <c r="H206" s="156">
        <f>I206+J206+K206+L206</f>
        <v>0</v>
      </c>
      <c r="I206" s="157">
        <f>I207+I221</f>
        <v>0</v>
      </c>
      <c r="J206" s="157">
        <f>J207+J213+J217</f>
        <v>0</v>
      </c>
      <c r="K206" s="157">
        <f>K207+K213+K217</f>
        <v>0</v>
      </c>
      <c r="L206" s="157">
        <f>L207+L213+L217</f>
        <v>0</v>
      </c>
    </row>
    <row r="207" spans="1:13" s="139" customFormat="1" ht="38.25">
      <c r="A207" s="137"/>
      <c r="B207" s="105" t="s">
        <v>199</v>
      </c>
      <c r="C207" s="262"/>
      <c r="D207" s="106" t="s">
        <v>17</v>
      </c>
      <c r="E207" s="106" t="s">
        <v>21</v>
      </c>
      <c r="F207" s="106" t="s">
        <v>278</v>
      </c>
      <c r="G207" s="106"/>
      <c r="H207" s="156">
        <f>SUM(I207:L207)</f>
        <v>0</v>
      </c>
      <c r="I207" s="157">
        <f>I208+I213+I217</f>
        <v>0</v>
      </c>
      <c r="J207" s="157">
        <f>J208+J213+J217</f>
        <v>0</v>
      </c>
      <c r="K207" s="157">
        <f>K208+K213+K217</f>
        <v>0</v>
      </c>
      <c r="L207" s="157">
        <f>L208+L213+L217</f>
        <v>0</v>
      </c>
    </row>
    <row r="208" spans="1:13" s="139" customFormat="1" ht="89.25">
      <c r="A208" s="137"/>
      <c r="B208" s="105" t="s">
        <v>55</v>
      </c>
      <c r="C208" s="262"/>
      <c r="D208" s="106" t="s">
        <v>17</v>
      </c>
      <c r="E208" s="106" t="s">
        <v>21</v>
      </c>
      <c r="F208" s="106" t="s">
        <v>278</v>
      </c>
      <c r="G208" s="106" t="s">
        <v>56</v>
      </c>
      <c r="H208" s="156">
        <f>SUM(I208:L208)</f>
        <v>125.8</v>
      </c>
      <c r="I208" s="157">
        <f>I209</f>
        <v>125.8</v>
      </c>
      <c r="J208" s="157">
        <f>J209</f>
        <v>0</v>
      </c>
      <c r="K208" s="157">
        <f>K209</f>
        <v>0</v>
      </c>
      <c r="L208" s="157">
        <f>L209</f>
        <v>0</v>
      </c>
    </row>
    <row r="209" spans="1:12" s="139" customFormat="1" ht="25.5">
      <c r="A209" s="137"/>
      <c r="B209" s="105" t="s">
        <v>67</v>
      </c>
      <c r="C209" s="262"/>
      <c r="D209" s="106" t="s">
        <v>17</v>
      </c>
      <c r="E209" s="106" t="s">
        <v>21</v>
      </c>
      <c r="F209" s="106" t="s">
        <v>278</v>
      </c>
      <c r="G209" s="106" t="s">
        <v>68</v>
      </c>
      <c r="H209" s="156">
        <f t="shared" ref="H209:H220" si="51">SUM(I209:L209)</f>
        <v>125.8</v>
      </c>
      <c r="I209" s="157">
        <f>I210+I211+I212</f>
        <v>125.8</v>
      </c>
      <c r="J209" s="157">
        <f>J210+J211</f>
        <v>0</v>
      </c>
      <c r="K209" s="157">
        <f>K210+K211</f>
        <v>0</v>
      </c>
      <c r="L209" s="157">
        <f>L210+L211</f>
        <v>0</v>
      </c>
    </row>
    <row r="210" spans="1:12" s="139" customFormat="1" ht="25.5" hidden="1">
      <c r="A210" s="137"/>
      <c r="B210" s="105" t="s">
        <v>253</v>
      </c>
      <c r="C210" s="262"/>
      <c r="D210" s="106" t="s">
        <v>17</v>
      </c>
      <c r="E210" s="106" t="s">
        <v>21</v>
      </c>
      <c r="F210" s="106" t="s">
        <v>278</v>
      </c>
      <c r="G210" s="106" t="s">
        <v>69</v>
      </c>
      <c r="H210" s="156">
        <f t="shared" si="51"/>
        <v>0</v>
      </c>
      <c r="I210" s="157"/>
      <c r="J210" s="307">
        <v>0</v>
      </c>
      <c r="K210" s="307">
        <v>0</v>
      </c>
      <c r="L210" s="307">
        <v>0</v>
      </c>
    </row>
    <row r="211" spans="1:12" s="139" customFormat="1" ht="38.25">
      <c r="A211" s="137"/>
      <c r="B211" s="105" t="s">
        <v>89</v>
      </c>
      <c r="C211" s="262"/>
      <c r="D211" s="106" t="s">
        <v>17</v>
      </c>
      <c r="E211" s="106" t="s">
        <v>21</v>
      </c>
      <c r="F211" s="106" t="s">
        <v>278</v>
      </c>
      <c r="G211" s="106" t="s">
        <v>70</v>
      </c>
      <c r="H211" s="156">
        <f t="shared" si="51"/>
        <v>125.8</v>
      </c>
      <c r="I211" s="157">
        <f>125.8</f>
        <v>125.8</v>
      </c>
      <c r="J211" s="307">
        <v>0</v>
      </c>
      <c r="K211" s="307">
        <v>0</v>
      </c>
      <c r="L211" s="307">
        <v>0</v>
      </c>
    </row>
    <row r="212" spans="1:12" s="139" customFormat="1" ht="76.5" hidden="1">
      <c r="A212" s="137"/>
      <c r="B212" s="105" t="s">
        <v>660</v>
      </c>
      <c r="C212" s="262"/>
      <c r="D212" s="106" t="s">
        <v>17</v>
      </c>
      <c r="E212" s="106" t="s">
        <v>21</v>
      </c>
      <c r="F212" s="106" t="s">
        <v>278</v>
      </c>
      <c r="G212" s="106" t="s">
        <v>661</v>
      </c>
      <c r="H212" s="156">
        <f>SUM(I212:L212)</f>
        <v>0</v>
      </c>
      <c r="I212" s="157"/>
      <c r="J212" s="307">
        <v>0</v>
      </c>
      <c r="K212" s="307">
        <v>0</v>
      </c>
      <c r="L212" s="307">
        <v>0</v>
      </c>
    </row>
    <row r="213" spans="1:12" s="139" customFormat="1" ht="38.25">
      <c r="A213" s="137"/>
      <c r="B213" s="105" t="s">
        <v>86</v>
      </c>
      <c r="C213" s="262"/>
      <c r="D213" s="106" t="s">
        <v>17</v>
      </c>
      <c r="E213" s="106" t="s">
        <v>21</v>
      </c>
      <c r="F213" s="106" t="s">
        <v>278</v>
      </c>
      <c r="G213" s="106" t="s">
        <v>57</v>
      </c>
      <c r="H213" s="156">
        <f t="shared" si="51"/>
        <v>-125.8</v>
      </c>
      <c r="I213" s="157">
        <f>I214</f>
        <v>-125.8</v>
      </c>
      <c r="J213" s="157">
        <f>J214</f>
        <v>0</v>
      </c>
      <c r="K213" s="157">
        <f>K214</f>
        <v>0</v>
      </c>
      <c r="L213" s="157">
        <f>L214</f>
        <v>0</v>
      </c>
    </row>
    <row r="214" spans="1:12" s="139" customFormat="1" ht="38.25">
      <c r="A214" s="137"/>
      <c r="B214" s="105" t="s">
        <v>111</v>
      </c>
      <c r="C214" s="262"/>
      <c r="D214" s="106" t="s">
        <v>17</v>
      </c>
      <c r="E214" s="106" t="s">
        <v>21</v>
      </c>
      <c r="F214" s="106" t="s">
        <v>278</v>
      </c>
      <c r="G214" s="106" t="s">
        <v>59</v>
      </c>
      <c r="H214" s="156">
        <f t="shared" si="51"/>
        <v>-125.8</v>
      </c>
      <c r="I214" s="157">
        <f>I216+I215</f>
        <v>-125.8</v>
      </c>
      <c r="J214" s="157">
        <f>J216</f>
        <v>0</v>
      </c>
      <c r="K214" s="157">
        <f>K216</f>
        <v>0</v>
      </c>
      <c r="L214" s="157">
        <f>L216</f>
        <v>0</v>
      </c>
    </row>
    <row r="215" spans="1:12" s="139" customFormat="1" ht="38.25" hidden="1">
      <c r="A215" s="137"/>
      <c r="B215" s="105" t="s">
        <v>63</v>
      </c>
      <c r="C215" s="262"/>
      <c r="D215" s="106" t="s">
        <v>17</v>
      </c>
      <c r="E215" s="106" t="s">
        <v>21</v>
      </c>
      <c r="F215" s="106" t="s">
        <v>278</v>
      </c>
      <c r="G215" s="106" t="s">
        <v>62</v>
      </c>
      <c r="H215" s="156">
        <f t="shared" si="51"/>
        <v>0</v>
      </c>
      <c r="I215" s="157"/>
      <c r="J215" s="307">
        <v>0</v>
      </c>
      <c r="K215" s="307">
        <v>0</v>
      </c>
      <c r="L215" s="307">
        <v>0</v>
      </c>
    </row>
    <row r="216" spans="1:12" s="139" customFormat="1" ht="51">
      <c r="A216" s="137"/>
      <c r="B216" s="105" t="s">
        <v>258</v>
      </c>
      <c r="C216" s="262"/>
      <c r="D216" s="106" t="s">
        <v>17</v>
      </c>
      <c r="E216" s="106" t="s">
        <v>21</v>
      </c>
      <c r="F216" s="106" t="s">
        <v>278</v>
      </c>
      <c r="G216" s="106" t="s">
        <v>61</v>
      </c>
      <c r="H216" s="156">
        <f t="shared" si="51"/>
        <v>-125.8</v>
      </c>
      <c r="I216" s="157">
        <f>-125.8</f>
        <v>-125.8</v>
      </c>
      <c r="J216" s="307">
        <v>0</v>
      </c>
      <c r="K216" s="307">
        <v>0</v>
      </c>
      <c r="L216" s="307">
        <v>0</v>
      </c>
    </row>
    <row r="217" spans="1:12" s="139" customFormat="1" hidden="1">
      <c r="A217" s="137"/>
      <c r="B217" s="192" t="s">
        <v>71</v>
      </c>
      <c r="C217" s="262"/>
      <c r="D217" s="106" t="s">
        <v>17</v>
      </c>
      <c r="E217" s="106" t="s">
        <v>21</v>
      </c>
      <c r="F217" s="106" t="s">
        <v>278</v>
      </c>
      <c r="G217" s="106" t="s">
        <v>72</v>
      </c>
      <c r="H217" s="156">
        <f t="shared" si="51"/>
        <v>0</v>
      </c>
      <c r="I217" s="157">
        <f>I218</f>
        <v>0</v>
      </c>
      <c r="J217" s="157">
        <f>J218</f>
        <v>0</v>
      </c>
      <c r="K217" s="157">
        <f>K218</f>
        <v>0</v>
      </c>
      <c r="L217" s="157">
        <f>L218</f>
        <v>0</v>
      </c>
    </row>
    <row r="218" spans="1:12" s="139" customFormat="1" ht="25.5" hidden="1">
      <c r="A218" s="137"/>
      <c r="B218" s="192" t="s">
        <v>73</v>
      </c>
      <c r="C218" s="262"/>
      <c r="D218" s="106" t="s">
        <v>17</v>
      </c>
      <c r="E218" s="106" t="s">
        <v>21</v>
      </c>
      <c r="F218" s="106" t="s">
        <v>278</v>
      </c>
      <c r="G218" s="106" t="s">
        <v>74</v>
      </c>
      <c r="H218" s="156">
        <f t="shared" si="51"/>
        <v>0</v>
      </c>
      <c r="I218" s="157">
        <f>I219+I220</f>
        <v>0</v>
      </c>
      <c r="J218" s="157">
        <f>J220</f>
        <v>0</v>
      </c>
      <c r="K218" s="157">
        <f>K220</f>
        <v>0</v>
      </c>
      <c r="L218" s="157">
        <f>L220</f>
        <v>0</v>
      </c>
    </row>
    <row r="219" spans="1:12" s="139" customFormat="1" ht="25.5" hidden="1">
      <c r="A219" s="137"/>
      <c r="B219" s="267" t="s">
        <v>292</v>
      </c>
      <c r="C219" s="127"/>
      <c r="D219" s="106" t="s">
        <v>17</v>
      </c>
      <c r="E219" s="106" t="s">
        <v>21</v>
      </c>
      <c r="F219" s="106" t="s">
        <v>278</v>
      </c>
      <c r="G219" s="135" t="s">
        <v>293</v>
      </c>
      <c r="H219" s="304">
        <f t="shared" si="51"/>
        <v>0</v>
      </c>
      <c r="I219" s="305">
        <v>0</v>
      </c>
      <c r="J219" s="305"/>
      <c r="K219" s="305"/>
      <c r="L219" s="305"/>
    </row>
    <row r="220" spans="1:12" s="139" customFormat="1" hidden="1">
      <c r="A220" s="137"/>
      <c r="B220" s="192" t="s">
        <v>259</v>
      </c>
      <c r="C220" s="262"/>
      <c r="D220" s="106" t="s">
        <v>17</v>
      </c>
      <c r="E220" s="106" t="s">
        <v>21</v>
      </c>
      <c r="F220" s="106" t="s">
        <v>278</v>
      </c>
      <c r="G220" s="106" t="s">
        <v>76</v>
      </c>
      <c r="H220" s="156">
        <f t="shared" si="51"/>
        <v>0</v>
      </c>
      <c r="I220" s="157">
        <v>0</v>
      </c>
      <c r="J220" s="307">
        <v>0</v>
      </c>
      <c r="K220" s="307">
        <v>0</v>
      </c>
      <c r="L220" s="307">
        <v>0</v>
      </c>
    </row>
    <row r="221" spans="1:12" s="139" customFormat="1" ht="34.5" hidden="1" customHeight="1">
      <c r="A221" s="137"/>
      <c r="B221" s="105" t="s">
        <v>537</v>
      </c>
      <c r="C221" s="262"/>
      <c r="D221" s="106" t="s">
        <v>17</v>
      </c>
      <c r="E221" s="106" t="s">
        <v>21</v>
      </c>
      <c r="F221" s="106" t="s">
        <v>552</v>
      </c>
      <c r="G221" s="106"/>
      <c r="H221" s="156">
        <f>SUM(I221:L221)</f>
        <v>0</v>
      </c>
      <c r="I221" s="157">
        <f t="shared" ref="I221:L223" si="52">I222</f>
        <v>0</v>
      </c>
      <c r="J221" s="157">
        <f t="shared" si="52"/>
        <v>0</v>
      </c>
      <c r="K221" s="157">
        <f t="shared" si="52"/>
        <v>0</v>
      </c>
      <c r="L221" s="157">
        <f t="shared" si="52"/>
        <v>0</v>
      </c>
    </row>
    <row r="222" spans="1:12" s="139" customFormat="1" ht="38.25" hidden="1">
      <c r="A222" s="137"/>
      <c r="B222" s="105" t="s">
        <v>86</v>
      </c>
      <c r="C222" s="262"/>
      <c r="D222" s="106" t="s">
        <v>17</v>
      </c>
      <c r="E222" s="106" t="s">
        <v>21</v>
      </c>
      <c r="F222" s="106" t="s">
        <v>552</v>
      </c>
      <c r="G222" s="106" t="s">
        <v>57</v>
      </c>
      <c r="H222" s="156">
        <f>SUM(I222:L222)</f>
        <v>0</v>
      </c>
      <c r="I222" s="157">
        <f t="shared" si="52"/>
        <v>0</v>
      </c>
      <c r="J222" s="157">
        <f t="shared" si="52"/>
        <v>0</v>
      </c>
      <c r="K222" s="157">
        <f t="shared" si="52"/>
        <v>0</v>
      </c>
      <c r="L222" s="157">
        <f t="shared" si="52"/>
        <v>0</v>
      </c>
    </row>
    <row r="223" spans="1:12" s="139" customFormat="1" ht="38.25" hidden="1">
      <c r="A223" s="137"/>
      <c r="B223" s="105" t="s">
        <v>111</v>
      </c>
      <c r="C223" s="262"/>
      <c r="D223" s="106" t="s">
        <v>17</v>
      </c>
      <c r="E223" s="106" t="s">
        <v>21</v>
      </c>
      <c r="F223" s="106" t="s">
        <v>552</v>
      </c>
      <c r="G223" s="106" t="s">
        <v>59</v>
      </c>
      <c r="H223" s="156">
        <f>SUM(I223:L223)</f>
        <v>0</v>
      </c>
      <c r="I223" s="157">
        <f t="shared" si="52"/>
        <v>0</v>
      </c>
      <c r="J223" s="157">
        <f t="shared" si="52"/>
        <v>0</v>
      </c>
      <c r="K223" s="157">
        <f t="shared" si="52"/>
        <v>0</v>
      </c>
      <c r="L223" s="157">
        <f t="shared" si="52"/>
        <v>0</v>
      </c>
    </row>
    <row r="224" spans="1:12" s="139" customFormat="1" ht="51" hidden="1">
      <c r="A224" s="137"/>
      <c r="B224" s="105" t="s">
        <v>258</v>
      </c>
      <c r="C224" s="262"/>
      <c r="D224" s="106" t="s">
        <v>17</v>
      </c>
      <c r="E224" s="106" t="s">
        <v>21</v>
      </c>
      <c r="F224" s="106" t="s">
        <v>552</v>
      </c>
      <c r="G224" s="106" t="s">
        <v>61</v>
      </c>
      <c r="H224" s="156">
        <f>SUM(I224:L224)</f>
        <v>0</v>
      </c>
      <c r="I224" s="157"/>
      <c r="J224" s="307">
        <v>0</v>
      </c>
      <c r="K224" s="307">
        <v>0</v>
      </c>
      <c r="L224" s="307">
        <v>0</v>
      </c>
    </row>
    <row r="225" spans="1:12" s="190" customFormat="1" ht="38.25">
      <c r="A225" s="188"/>
      <c r="B225" s="189" t="s">
        <v>45</v>
      </c>
      <c r="C225" s="138"/>
      <c r="D225" s="129" t="s">
        <v>17</v>
      </c>
      <c r="E225" s="129" t="s">
        <v>39</v>
      </c>
      <c r="F225" s="129"/>
      <c r="G225" s="129"/>
      <c r="H225" s="156">
        <f>I225+J225+K225+L225</f>
        <v>1951.6</v>
      </c>
      <c r="I225" s="156">
        <f>I226+I268</f>
        <v>1951.6</v>
      </c>
      <c r="J225" s="156">
        <f>J226+J268</f>
        <v>0</v>
      </c>
      <c r="K225" s="156">
        <f>K226+K268</f>
        <v>0</v>
      </c>
      <c r="L225" s="156">
        <f>L226+L268</f>
        <v>0</v>
      </c>
    </row>
    <row r="226" spans="1:12" s="139" customFormat="1" ht="51">
      <c r="A226" s="137"/>
      <c r="B226" s="105" t="s">
        <v>127</v>
      </c>
      <c r="C226" s="265"/>
      <c r="D226" s="106" t="s">
        <v>17</v>
      </c>
      <c r="E226" s="106" t="s">
        <v>39</v>
      </c>
      <c r="F226" s="106" t="s">
        <v>262</v>
      </c>
      <c r="G226" s="106"/>
      <c r="H226" s="156">
        <f t="shared" ref="H226:H247" si="53">SUM(I226:L226)</f>
        <v>2700</v>
      </c>
      <c r="I226" s="157">
        <f>I227+I251+I258</f>
        <v>2700</v>
      </c>
      <c r="J226" s="157">
        <f>J227+J251+J258</f>
        <v>0</v>
      </c>
      <c r="K226" s="157">
        <f>K227+K251+K258</f>
        <v>0</v>
      </c>
      <c r="L226" s="157">
        <f>L227+L251+L258</f>
        <v>0</v>
      </c>
    </row>
    <row r="227" spans="1:12" s="139" customFormat="1" ht="25.5">
      <c r="A227" s="137"/>
      <c r="B227" s="105" t="s">
        <v>263</v>
      </c>
      <c r="C227" s="265"/>
      <c r="D227" s="106" t="s">
        <v>17</v>
      </c>
      <c r="E227" s="106" t="s">
        <v>39</v>
      </c>
      <c r="F227" s="106" t="s">
        <v>264</v>
      </c>
      <c r="G227" s="106"/>
      <c r="H227" s="156">
        <f t="shared" si="53"/>
        <v>250</v>
      </c>
      <c r="I227" s="157">
        <f>I228+I232+I236+I240+I244</f>
        <v>250</v>
      </c>
      <c r="J227" s="157">
        <f>J228+J232+J236+J240+J244</f>
        <v>0</v>
      </c>
      <c r="K227" s="157">
        <f>K228+K232+K236+K240+K244</f>
        <v>0</v>
      </c>
      <c r="L227" s="157">
        <f>L228+L232+L236+L240+L244</f>
        <v>0</v>
      </c>
    </row>
    <row r="228" spans="1:12" s="139" customFormat="1" ht="204" hidden="1">
      <c r="A228" s="137"/>
      <c r="B228" s="264" t="s">
        <v>467</v>
      </c>
      <c r="C228" s="138"/>
      <c r="D228" s="106" t="s">
        <v>17</v>
      </c>
      <c r="E228" s="106" t="s">
        <v>39</v>
      </c>
      <c r="F228" s="106" t="s">
        <v>279</v>
      </c>
      <c r="G228" s="106"/>
      <c r="H228" s="156">
        <f t="shared" si="53"/>
        <v>0</v>
      </c>
      <c r="I228" s="157">
        <f t="shared" ref="I228:L230" si="54">I229</f>
        <v>0</v>
      </c>
      <c r="J228" s="157">
        <f t="shared" si="54"/>
        <v>0</v>
      </c>
      <c r="K228" s="157">
        <f t="shared" si="54"/>
        <v>0</v>
      </c>
      <c r="L228" s="157">
        <f t="shared" si="54"/>
        <v>0</v>
      </c>
    </row>
    <row r="229" spans="1:12" s="139" customFormat="1" ht="89.25" hidden="1">
      <c r="A229" s="137"/>
      <c r="B229" s="105" t="s">
        <v>55</v>
      </c>
      <c r="C229" s="262"/>
      <c r="D229" s="106" t="s">
        <v>17</v>
      </c>
      <c r="E229" s="106" t="s">
        <v>39</v>
      </c>
      <c r="F229" s="106" t="s">
        <v>279</v>
      </c>
      <c r="G229" s="106" t="s">
        <v>56</v>
      </c>
      <c r="H229" s="156">
        <f t="shared" si="53"/>
        <v>0</v>
      </c>
      <c r="I229" s="157">
        <f t="shared" si="54"/>
        <v>0</v>
      </c>
      <c r="J229" s="157">
        <f t="shared" si="54"/>
        <v>0</v>
      </c>
      <c r="K229" s="157">
        <f t="shared" si="54"/>
        <v>0</v>
      </c>
      <c r="L229" s="157">
        <f t="shared" si="54"/>
        <v>0</v>
      </c>
    </row>
    <row r="230" spans="1:12" s="139" customFormat="1" ht="38.25" hidden="1">
      <c r="A230" s="137"/>
      <c r="B230" s="105" t="s">
        <v>104</v>
      </c>
      <c r="C230" s="262"/>
      <c r="D230" s="106" t="s">
        <v>17</v>
      </c>
      <c r="E230" s="106" t="s">
        <v>39</v>
      </c>
      <c r="F230" s="106" t="s">
        <v>279</v>
      </c>
      <c r="G230" s="106" t="s">
        <v>105</v>
      </c>
      <c r="H230" s="156">
        <f t="shared" si="53"/>
        <v>0</v>
      </c>
      <c r="I230" s="157">
        <f t="shared" si="54"/>
        <v>0</v>
      </c>
      <c r="J230" s="157">
        <f t="shared" si="54"/>
        <v>0</v>
      </c>
      <c r="K230" s="157">
        <f t="shared" si="54"/>
        <v>0</v>
      </c>
      <c r="L230" s="157">
        <f t="shared" si="54"/>
        <v>0</v>
      </c>
    </row>
    <row r="231" spans="1:12" s="139" customFormat="1" ht="76.5" hidden="1">
      <c r="A231" s="137"/>
      <c r="B231" s="105" t="s">
        <v>206</v>
      </c>
      <c r="C231" s="262"/>
      <c r="D231" s="106" t="s">
        <v>17</v>
      </c>
      <c r="E231" s="106" t="s">
        <v>39</v>
      </c>
      <c r="F231" s="106" t="s">
        <v>279</v>
      </c>
      <c r="G231" s="106" t="s">
        <v>207</v>
      </c>
      <c r="H231" s="156">
        <f t="shared" si="53"/>
        <v>0</v>
      </c>
      <c r="I231" s="157">
        <v>0</v>
      </c>
      <c r="J231" s="307">
        <v>0</v>
      </c>
      <c r="K231" s="307">
        <v>0</v>
      </c>
      <c r="L231" s="307">
        <v>0</v>
      </c>
    </row>
    <row r="232" spans="1:12" s="139" customFormat="1" ht="229.5" hidden="1">
      <c r="A232" s="137"/>
      <c r="B232" s="264" t="s">
        <v>468</v>
      </c>
      <c r="C232" s="262"/>
      <c r="D232" s="106" t="s">
        <v>17</v>
      </c>
      <c r="E232" s="106" t="s">
        <v>39</v>
      </c>
      <c r="F232" s="106" t="s">
        <v>280</v>
      </c>
      <c r="G232" s="106"/>
      <c r="H232" s="156">
        <f t="shared" si="53"/>
        <v>0</v>
      </c>
      <c r="I232" s="157">
        <f t="shared" ref="I232:K234" si="55">I233</f>
        <v>0</v>
      </c>
      <c r="J232" s="157">
        <f t="shared" si="55"/>
        <v>0</v>
      </c>
      <c r="K232" s="157">
        <f t="shared" si="55"/>
        <v>0</v>
      </c>
      <c r="L232" s="157">
        <f>L233+L236</f>
        <v>0</v>
      </c>
    </row>
    <row r="233" spans="1:12" s="139" customFormat="1" ht="89.25" hidden="1">
      <c r="A233" s="137"/>
      <c r="B233" s="105" t="s">
        <v>55</v>
      </c>
      <c r="C233" s="262"/>
      <c r="D233" s="106" t="s">
        <v>17</v>
      </c>
      <c r="E233" s="106" t="s">
        <v>39</v>
      </c>
      <c r="F233" s="106" t="s">
        <v>280</v>
      </c>
      <c r="G233" s="106" t="s">
        <v>56</v>
      </c>
      <c r="H233" s="156">
        <f t="shared" si="53"/>
        <v>0</v>
      </c>
      <c r="I233" s="157">
        <f t="shared" si="55"/>
        <v>0</v>
      </c>
      <c r="J233" s="157">
        <f t="shared" si="55"/>
        <v>0</v>
      </c>
      <c r="K233" s="157">
        <f t="shared" si="55"/>
        <v>0</v>
      </c>
      <c r="L233" s="157">
        <f>L234</f>
        <v>0</v>
      </c>
    </row>
    <row r="234" spans="1:12" s="139" customFormat="1" ht="38.25" hidden="1">
      <c r="A234" s="137"/>
      <c r="B234" s="105" t="s">
        <v>104</v>
      </c>
      <c r="C234" s="262"/>
      <c r="D234" s="106" t="s">
        <v>17</v>
      </c>
      <c r="E234" s="106" t="s">
        <v>39</v>
      </c>
      <c r="F234" s="106" t="s">
        <v>280</v>
      </c>
      <c r="G234" s="106" t="s">
        <v>105</v>
      </c>
      <c r="H234" s="156">
        <f t="shared" si="53"/>
        <v>0</v>
      </c>
      <c r="I234" s="157">
        <f t="shared" si="55"/>
        <v>0</v>
      </c>
      <c r="J234" s="157">
        <f t="shared" si="55"/>
        <v>0</v>
      </c>
      <c r="K234" s="157">
        <f t="shared" si="55"/>
        <v>0</v>
      </c>
      <c r="L234" s="157">
        <f>L235</f>
        <v>0</v>
      </c>
    </row>
    <row r="235" spans="1:12" s="139" customFormat="1" ht="76.5" hidden="1">
      <c r="A235" s="137"/>
      <c r="B235" s="105" t="s">
        <v>206</v>
      </c>
      <c r="C235" s="262"/>
      <c r="D235" s="106" t="s">
        <v>17</v>
      </c>
      <c r="E235" s="106" t="s">
        <v>39</v>
      </c>
      <c r="F235" s="106" t="s">
        <v>280</v>
      </c>
      <c r="G235" s="106" t="s">
        <v>207</v>
      </c>
      <c r="H235" s="156">
        <f t="shared" si="53"/>
        <v>0</v>
      </c>
      <c r="I235" s="157">
        <v>0</v>
      </c>
      <c r="J235" s="307">
        <v>0</v>
      </c>
      <c r="K235" s="307">
        <v>0</v>
      </c>
      <c r="L235" s="307">
        <v>0</v>
      </c>
    </row>
    <row r="236" spans="1:12" s="139" customFormat="1" ht="293.25" hidden="1">
      <c r="A236" s="137"/>
      <c r="B236" s="105" t="s">
        <v>469</v>
      </c>
      <c r="C236" s="262"/>
      <c r="D236" s="106" t="s">
        <v>17</v>
      </c>
      <c r="E236" s="106" t="s">
        <v>39</v>
      </c>
      <c r="F236" s="106" t="s">
        <v>281</v>
      </c>
      <c r="G236" s="106"/>
      <c r="H236" s="156">
        <f t="shared" si="53"/>
        <v>0</v>
      </c>
      <c r="I236" s="157">
        <f t="shared" ref="I236:L238" si="56">I237</f>
        <v>0</v>
      </c>
      <c r="J236" s="157">
        <f t="shared" si="56"/>
        <v>0</v>
      </c>
      <c r="K236" s="157">
        <f t="shared" si="56"/>
        <v>0</v>
      </c>
      <c r="L236" s="157">
        <f t="shared" si="56"/>
        <v>0</v>
      </c>
    </row>
    <row r="237" spans="1:12" s="139" customFormat="1" ht="38.25" hidden="1">
      <c r="A237" s="137"/>
      <c r="B237" s="105" t="s">
        <v>86</v>
      </c>
      <c r="C237" s="262"/>
      <c r="D237" s="106" t="s">
        <v>17</v>
      </c>
      <c r="E237" s="106" t="s">
        <v>39</v>
      </c>
      <c r="F237" s="106" t="s">
        <v>281</v>
      </c>
      <c r="G237" s="106" t="s">
        <v>57</v>
      </c>
      <c r="H237" s="156">
        <f t="shared" si="53"/>
        <v>0</v>
      </c>
      <c r="I237" s="157">
        <f t="shared" si="56"/>
        <v>0</v>
      </c>
      <c r="J237" s="157">
        <f t="shared" si="56"/>
        <v>0</v>
      </c>
      <c r="K237" s="157">
        <f t="shared" si="56"/>
        <v>0</v>
      </c>
      <c r="L237" s="157">
        <f t="shared" si="56"/>
        <v>0</v>
      </c>
    </row>
    <row r="238" spans="1:12" s="139" customFormat="1" ht="38.25" hidden="1">
      <c r="A238" s="137"/>
      <c r="B238" s="105" t="s">
        <v>111</v>
      </c>
      <c r="C238" s="262"/>
      <c r="D238" s="106" t="s">
        <v>17</v>
      </c>
      <c r="E238" s="106" t="s">
        <v>39</v>
      </c>
      <c r="F238" s="106" t="s">
        <v>281</v>
      </c>
      <c r="G238" s="106" t="s">
        <v>59</v>
      </c>
      <c r="H238" s="156">
        <f t="shared" si="53"/>
        <v>0</v>
      </c>
      <c r="I238" s="157">
        <f t="shared" si="56"/>
        <v>0</v>
      </c>
      <c r="J238" s="157">
        <f t="shared" si="56"/>
        <v>0</v>
      </c>
      <c r="K238" s="157">
        <f t="shared" si="56"/>
        <v>0</v>
      </c>
      <c r="L238" s="157">
        <f t="shared" si="56"/>
        <v>0</v>
      </c>
    </row>
    <row r="239" spans="1:12" s="139" customFormat="1" ht="51" hidden="1">
      <c r="A239" s="137"/>
      <c r="B239" s="105" t="s">
        <v>258</v>
      </c>
      <c r="C239" s="262"/>
      <c r="D239" s="106" t="s">
        <v>17</v>
      </c>
      <c r="E239" s="106" t="s">
        <v>39</v>
      </c>
      <c r="F239" s="106" t="s">
        <v>281</v>
      </c>
      <c r="G239" s="106" t="s">
        <v>61</v>
      </c>
      <c r="H239" s="156">
        <f t="shared" si="53"/>
        <v>0</v>
      </c>
      <c r="I239" s="157">
        <v>0</v>
      </c>
      <c r="J239" s="307">
        <v>0</v>
      </c>
      <c r="K239" s="307">
        <v>0</v>
      </c>
      <c r="L239" s="307">
        <v>0</v>
      </c>
    </row>
    <row r="240" spans="1:12" s="139" customFormat="1" ht="306" hidden="1">
      <c r="A240" s="137"/>
      <c r="B240" s="105" t="s">
        <v>470</v>
      </c>
      <c r="C240" s="262"/>
      <c r="D240" s="106" t="s">
        <v>17</v>
      </c>
      <c r="E240" s="106" t="s">
        <v>39</v>
      </c>
      <c r="F240" s="106" t="s">
        <v>282</v>
      </c>
      <c r="G240" s="106"/>
      <c r="H240" s="156">
        <f t="shared" si="53"/>
        <v>0</v>
      </c>
      <c r="I240" s="157">
        <f t="shared" ref="I240:L242" si="57">I241</f>
        <v>0</v>
      </c>
      <c r="J240" s="157">
        <f t="shared" si="57"/>
        <v>0</v>
      </c>
      <c r="K240" s="157">
        <f t="shared" si="57"/>
        <v>0</v>
      </c>
      <c r="L240" s="157">
        <f t="shared" si="57"/>
        <v>0</v>
      </c>
    </row>
    <row r="241" spans="1:12" s="139" customFormat="1" ht="38.25" hidden="1">
      <c r="A241" s="137"/>
      <c r="B241" s="105" t="s">
        <v>86</v>
      </c>
      <c r="C241" s="262"/>
      <c r="D241" s="106" t="s">
        <v>17</v>
      </c>
      <c r="E241" s="106" t="s">
        <v>39</v>
      </c>
      <c r="F241" s="106" t="s">
        <v>282</v>
      </c>
      <c r="G241" s="106" t="s">
        <v>57</v>
      </c>
      <c r="H241" s="156">
        <f t="shared" si="53"/>
        <v>0</v>
      </c>
      <c r="I241" s="157">
        <f t="shared" si="57"/>
        <v>0</v>
      </c>
      <c r="J241" s="157">
        <f t="shared" si="57"/>
        <v>0</v>
      </c>
      <c r="K241" s="157">
        <f t="shared" si="57"/>
        <v>0</v>
      </c>
      <c r="L241" s="157">
        <f t="shared" si="57"/>
        <v>0</v>
      </c>
    </row>
    <row r="242" spans="1:12" s="139" customFormat="1" ht="38.25" hidden="1">
      <c r="A242" s="137"/>
      <c r="B242" s="105" t="s">
        <v>111</v>
      </c>
      <c r="C242" s="262"/>
      <c r="D242" s="106" t="s">
        <v>17</v>
      </c>
      <c r="E242" s="106" t="s">
        <v>39</v>
      </c>
      <c r="F242" s="106" t="s">
        <v>282</v>
      </c>
      <c r="G242" s="106" t="s">
        <v>59</v>
      </c>
      <c r="H242" s="156">
        <f t="shared" si="53"/>
        <v>0</v>
      </c>
      <c r="I242" s="157">
        <f t="shared" si="57"/>
        <v>0</v>
      </c>
      <c r="J242" s="157">
        <f t="shared" si="57"/>
        <v>0</v>
      </c>
      <c r="K242" s="157">
        <f t="shared" si="57"/>
        <v>0</v>
      </c>
      <c r="L242" s="157">
        <f t="shared" si="57"/>
        <v>0</v>
      </c>
    </row>
    <row r="243" spans="1:12" s="139" customFormat="1" ht="51" hidden="1">
      <c r="A243" s="137"/>
      <c r="B243" s="105" t="s">
        <v>258</v>
      </c>
      <c r="C243" s="262"/>
      <c r="D243" s="106" t="s">
        <v>17</v>
      </c>
      <c r="E243" s="106" t="s">
        <v>39</v>
      </c>
      <c r="F243" s="106" t="s">
        <v>282</v>
      </c>
      <c r="G243" s="106" t="s">
        <v>61</v>
      </c>
      <c r="H243" s="156">
        <f t="shared" si="53"/>
        <v>0</v>
      </c>
      <c r="I243" s="157">
        <v>0</v>
      </c>
      <c r="J243" s="307">
        <v>0</v>
      </c>
      <c r="K243" s="307">
        <v>0</v>
      </c>
      <c r="L243" s="307">
        <v>0</v>
      </c>
    </row>
    <row r="244" spans="1:12" s="139" customFormat="1" ht="25.5">
      <c r="A244" s="137"/>
      <c r="B244" s="105" t="s">
        <v>537</v>
      </c>
      <c r="C244" s="262"/>
      <c r="D244" s="106" t="s">
        <v>17</v>
      </c>
      <c r="E244" s="106" t="s">
        <v>39</v>
      </c>
      <c r="F244" s="106" t="s">
        <v>546</v>
      </c>
      <c r="G244" s="106"/>
      <c r="H244" s="156">
        <f t="shared" si="53"/>
        <v>250</v>
      </c>
      <c r="I244" s="157">
        <f>I248+I245</f>
        <v>250</v>
      </c>
      <c r="J244" s="157">
        <f>J248</f>
        <v>0</v>
      </c>
      <c r="K244" s="157">
        <f>K248</f>
        <v>0</v>
      </c>
      <c r="L244" s="157">
        <f>L248</f>
        <v>0</v>
      </c>
    </row>
    <row r="245" spans="1:12" s="139" customFormat="1" ht="38.25">
      <c r="A245" s="137"/>
      <c r="B245" s="105" t="s">
        <v>86</v>
      </c>
      <c r="C245" s="262"/>
      <c r="D245" s="106" t="s">
        <v>17</v>
      </c>
      <c r="E245" s="106" t="s">
        <v>39</v>
      </c>
      <c r="F245" s="106" t="s">
        <v>546</v>
      </c>
      <c r="G245" s="106" t="s">
        <v>57</v>
      </c>
      <c r="H245" s="156">
        <f t="shared" si="53"/>
        <v>250</v>
      </c>
      <c r="I245" s="157">
        <f t="shared" ref="I245:L246" si="58">I246</f>
        <v>250</v>
      </c>
      <c r="J245" s="157">
        <f t="shared" si="58"/>
        <v>0</v>
      </c>
      <c r="K245" s="157">
        <f t="shared" si="58"/>
        <v>0</v>
      </c>
      <c r="L245" s="157">
        <f t="shared" si="58"/>
        <v>0</v>
      </c>
    </row>
    <row r="246" spans="1:12" s="139" customFormat="1" ht="38.25">
      <c r="A246" s="137"/>
      <c r="B246" s="105" t="s">
        <v>111</v>
      </c>
      <c r="C246" s="262"/>
      <c r="D246" s="106" t="s">
        <v>17</v>
      </c>
      <c r="E246" s="106" t="s">
        <v>39</v>
      </c>
      <c r="F246" s="106" t="s">
        <v>546</v>
      </c>
      <c r="G246" s="106" t="s">
        <v>59</v>
      </c>
      <c r="H246" s="156">
        <f t="shared" si="53"/>
        <v>250</v>
      </c>
      <c r="I246" s="157">
        <f t="shared" si="58"/>
        <v>250</v>
      </c>
      <c r="J246" s="157">
        <f t="shared" si="58"/>
        <v>0</v>
      </c>
      <c r="K246" s="157">
        <f t="shared" si="58"/>
        <v>0</v>
      </c>
      <c r="L246" s="157">
        <f t="shared" si="58"/>
        <v>0</v>
      </c>
    </row>
    <row r="247" spans="1:12" s="139" customFormat="1" ht="51">
      <c r="A247" s="137"/>
      <c r="B247" s="105" t="s">
        <v>258</v>
      </c>
      <c r="C247" s="262"/>
      <c r="D247" s="106" t="s">
        <v>17</v>
      </c>
      <c r="E247" s="106" t="s">
        <v>39</v>
      </c>
      <c r="F247" s="106" t="s">
        <v>546</v>
      </c>
      <c r="G247" s="106" t="s">
        <v>61</v>
      </c>
      <c r="H247" s="156">
        <f t="shared" si="53"/>
        <v>250</v>
      </c>
      <c r="I247" s="157">
        <f>250</f>
        <v>250</v>
      </c>
      <c r="J247" s="307">
        <v>0</v>
      </c>
      <c r="K247" s="307">
        <v>0</v>
      </c>
      <c r="L247" s="307">
        <v>0</v>
      </c>
    </row>
    <row r="248" spans="1:12" s="139" customFormat="1" ht="51" hidden="1">
      <c r="A248" s="209"/>
      <c r="B248" s="206" t="s">
        <v>222</v>
      </c>
      <c r="C248" s="206"/>
      <c r="D248" s="106" t="s">
        <v>17</v>
      </c>
      <c r="E248" s="106" t="s">
        <v>39</v>
      </c>
      <c r="F248" s="106" t="s">
        <v>546</v>
      </c>
      <c r="G248" s="135" t="s">
        <v>49</v>
      </c>
      <c r="H248" s="304">
        <f>H249</f>
        <v>0</v>
      </c>
      <c r="I248" s="305">
        <f t="shared" ref="I248:L249" si="59">I249</f>
        <v>0</v>
      </c>
      <c r="J248" s="305">
        <f t="shared" si="59"/>
        <v>0</v>
      </c>
      <c r="K248" s="305">
        <f t="shared" si="59"/>
        <v>0</v>
      </c>
      <c r="L248" s="305">
        <f t="shared" si="59"/>
        <v>0</v>
      </c>
    </row>
    <row r="249" spans="1:12" s="139" customFormat="1" hidden="1">
      <c r="A249" s="209"/>
      <c r="B249" s="206" t="s">
        <v>51</v>
      </c>
      <c r="C249" s="206"/>
      <c r="D249" s="106" t="s">
        <v>17</v>
      </c>
      <c r="E249" s="106" t="s">
        <v>39</v>
      </c>
      <c r="F249" s="106" t="s">
        <v>546</v>
      </c>
      <c r="G249" s="135" t="s">
        <v>50</v>
      </c>
      <c r="H249" s="304">
        <f>I249+J249+K249+L249</f>
        <v>0</v>
      </c>
      <c r="I249" s="305">
        <f t="shared" si="59"/>
        <v>0</v>
      </c>
      <c r="J249" s="305">
        <f t="shared" si="59"/>
        <v>0</v>
      </c>
      <c r="K249" s="305">
        <f t="shared" si="59"/>
        <v>0</v>
      </c>
      <c r="L249" s="305">
        <f t="shared" si="59"/>
        <v>0</v>
      </c>
    </row>
    <row r="250" spans="1:12" s="139" customFormat="1" ht="25.5" hidden="1">
      <c r="A250" s="209"/>
      <c r="B250" s="206" t="s">
        <v>54</v>
      </c>
      <c r="C250" s="206"/>
      <c r="D250" s="106" t="s">
        <v>17</v>
      </c>
      <c r="E250" s="106" t="s">
        <v>39</v>
      </c>
      <c r="F250" s="106" t="s">
        <v>546</v>
      </c>
      <c r="G250" s="135" t="s">
        <v>48</v>
      </c>
      <c r="H250" s="304">
        <f>I250+J250+K250+L250</f>
        <v>0</v>
      </c>
      <c r="I250" s="326">
        <v>0</v>
      </c>
      <c r="J250" s="326">
        <v>0</v>
      </c>
      <c r="K250" s="326">
        <v>0</v>
      </c>
      <c r="L250" s="326">
        <v>0</v>
      </c>
    </row>
    <row r="251" spans="1:12" s="139" customFormat="1" ht="51" hidden="1">
      <c r="A251" s="209"/>
      <c r="B251" s="206" t="s">
        <v>283</v>
      </c>
      <c r="C251" s="206"/>
      <c r="D251" s="106" t="s">
        <v>17</v>
      </c>
      <c r="E251" s="106" t="s">
        <v>39</v>
      </c>
      <c r="F251" s="106" t="s">
        <v>284</v>
      </c>
      <c r="G251" s="135"/>
      <c r="H251" s="304">
        <f>SUM(I251:L251)</f>
        <v>0</v>
      </c>
      <c r="I251" s="326">
        <f>I252</f>
        <v>0</v>
      </c>
      <c r="J251" s="326">
        <f t="shared" ref="J251:L252" si="60">J252</f>
        <v>0</v>
      </c>
      <c r="K251" s="326">
        <f t="shared" si="60"/>
        <v>0</v>
      </c>
      <c r="L251" s="326">
        <f t="shared" si="60"/>
        <v>0</v>
      </c>
    </row>
    <row r="252" spans="1:12" s="139" customFormat="1" ht="25.5" hidden="1">
      <c r="A252" s="209"/>
      <c r="B252" s="105" t="s">
        <v>537</v>
      </c>
      <c r="C252" s="206"/>
      <c r="D252" s="106" t="s">
        <v>17</v>
      </c>
      <c r="E252" s="106" t="s">
        <v>39</v>
      </c>
      <c r="F252" s="106" t="s">
        <v>545</v>
      </c>
      <c r="G252" s="135"/>
      <c r="H252" s="304">
        <f>SUM(I252:L252)</f>
        <v>0</v>
      </c>
      <c r="I252" s="326">
        <f>I253</f>
        <v>0</v>
      </c>
      <c r="J252" s="326">
        <f t="shared" si="60"/>
        <v>0</v>
      </c>
      <c r="K252" s="326">
        <f t="shared" si="60"/>
        <v>0</v>
      </c>
      <c r="L252" s="326">
        <f t="shared" si="60"/>
        <v>0</v>
      </c>
    </row>
    <row r="253" spans="1:12" s="139" customFormat="1" ht="51" hidden="1">
      <c r="A253" s="209"/>
      <c r="B253" s="206" t="s">
        <v>222</v>
      </c>
      <c r="C253" s="206"/>
      <c r="D253" s="106" t="s">
        <v>17</v>
      </c>
      <c r="E253" s="106" t="s">
        <v>39</v>
      </c>
      <c r="F253" s="106" t="s">
        <v>545</v>
      </c>
      <c r="G253" s="135" t="s">
        <v>49</v>
      </c>
      <c r="H253" s="304">
        <f>H254</f>
        <v>0</v>
      </c>
      <c r="I253" s="305">
        <f>I254+I256</f>
        <v>0</v>
      </c>
      <c r="J253" s="305">
        <f>J254+J256</f>
        <v>0</v>
      </c>
      <c r="K253" s="305">
        <f>K254+K256</f>
        <v>0</v>
      </c>
      <c r="L253" s="305">
        <f>L254+L256</f>
        <v>0</v>
      </c>
    </row>
    <row r="254" spans="1:12" s="139" customFormat="1" hidden="1">
      <c r="A254" s="209"/>
      <c r="B254" s="206" t="s">
        <v>51</v>
      </c>
      <c r="C254" s="206"/>
      <c r="D254" s="106" t="s">
        <v>17</v>
      </c>
      <c r="E254" s="106" t="s">
        <v>39</v>
      </c>
      <c r="F254" s="106" t="s">
        <v>545</v>
      </c>
      <c r="G254" s="135" t="s">
        <v>50</v>
      </c>
      <c r="H254" s="304">
        <f>I254+J254+K254+L254</f>
        <v>0</v>
      </c>
      <c r="I254" s="305">
        <f>I255</f>
        <v>0</v>
      </c>
      <c r="J254" s="305">
        <f>J255</f>
        <v>0</v>
      </c>
      <c r="K254" s="305">
        <f>K255</f>
        <v>0</v>
      </c>
      <c r="L254" s="305">
        <f>L255</f>
        <v>0</v>
      </c>
    </row>
    <row r="255" spans="1:12" s="139" customFormat="1" ht="25.5" hidden="1">
      <c r="A255" s="209"/>
      <c r="B255" s="206" t="s">
        <v>54</v>
      </c>
      <c r="C255" s="206"/>
      <c r="D255" s="106" t="s">
        <v>17</v>
      </c>
      <c r="E255" s="106" t="s">
        <v>39</v>
      </c>
      <c r="F255" s="106" t="s">
        <v>545</v>
      </c>
      <c r="G255" s="135" t="s">
        <v>48</v>
      </c>
      <c r="H255" s="304">
        <f>I255+J255+K255+L255</f>
        <v>0</v>
      </c>
      <c r="I255" s="326">
        <v>0</v>
      </c>
      <c r="J255" s="326">
        <v>0</v>
      </c>
      <c r="K255" s="326">
        <v>0</v>
      </c>
      <c r="L255" s="326">
        <v>0</v>
      </c>
    </row>
    <row r="256" spans="1:12" s="139" customFormat="1" hidden="1">
      <c r="A256" s="209"/>
      <c r="B256" s="206" t="s">
        <v>66</v>
      </c>
      <c r="C256" s="206"/>
      <c r="D256" s="106" t="s">
        <v>17</v>
      </c>
      <c r="E256" s="106" t="s">
        <v>39</v>
      </c>
      <c r="F256" s="106" t="s">
        <v>545</v>
      </c>
      <c r="G256" s="135" t="s">
        <v>64</v>
      </c>
      <c r="H256" s="304">
        <f>SUM(I256:L256)</f>
        <v>0</v>
      </c>
      <c r="I256" s="326">
        <f>I257</f>
        <v>0</v>
      </c>
      <c r="J256" s="326">
        <f>J257</f>
        <v>0</v>
      </c>
      <c r="K256" s="326">
        <f>K257</f>
        <v>0</v>
      </c>
      <c r="L256" s="326">
        <f>L257</f>
        <v>0</v>
      </c>
    </row>
    <row r="257" spans="1:12" s="139" customFormat="1" ht="25.5" hidden="1">
      <c r="A257" s="209"/>
      <c r="B257" s="206" t="s">
        <v>84</v>
      </c>
      <c r="C257" s="206"/>
      <c r="D257" s="106" t="s">
        <v>17</v>
      </c>
      <c r="E257" s="106" t="s">
        <v>39</v>
      </c>
      <c r="F257" s="106" t="s">
        <v>545</v>
      </c>
      <c r="G257" s="135" t="s">
        <v>82</v>
      </c>
      <c r="H257" s="304">
        <f>SUM(I257:L257)</f>
        <v>0</v>
      </c>
      <c r="I257" s="326">
        <v>0</v>
      </c>
      <c r="J257" s="326">
        <v>0</v>
      </c>
      <c r="K257" s="326">
        <v>0</v>
      </c>
      <c r="L257" s="326">
        <v>0</v>
      </c>
    </row>
    <row r="258" spans="1:12" s="139" customFormat="1" ht="25.5">
      <c r="A258" s="209"/>
      <c r="B258" s="206" t="s">
        <v>285</v>
      </c>
      <c r="C258" s="206"/>
      <c r="D258" s="106" t="s">
        <v>17</v>
      </c>
      <c r="E258" s="106" t="s">
        <v>39</v>
      </c>
      <c r="F258" s="106" t="s">
        <v>286</v>
      </c>
      <c r="G258" s="135"/>
      <c r="H258" s="304">
        <f>SUM(I258:L258)</f>
        <v>2450</v>
      </c>
      <c r="I258" s="326">
        <f>I259</f>
        <v>2450</v>
      </c>
      <c r="J258" s="326">
        <f t="shared" ref="J258:L258" si="61">J259</f>
        <v>0</v>
      </c>
      <c r="K258" s="326">
        <f t="shared" si="61"/>
        <v>0</v>
      </c>
      <c r="L258" s="326">
        <f t="shared" si="61"/>
        <v>0</v>
      </c>
    </row>
    <row r="259" spans="1:12" s="139" customFormat="1" ht="25.5">
      <c r="A259" s="209"/>
      <c r="B259" s="105" t="s">
        <v>537</v>
      </c>
      <c r="C259" s="206"/>
      <c r="D259" s="106" t="s">
        <v>17</v>
      </c>
      <c r="E259" s="106" t="s">
        <v>39</v>
      </c>
      <c r="F259" s="106" t="s">
        <v>544</v>
      </c>
      <c r="G259" s="135"/>
      <c r="H259" s="304">
        <f>SUM(I259:L259)</f>
        <v>2450</v>
      </c>
      <c r="I259" s="326">
        <f>I260+I263</f>
        <v>2450</v>
      </c>
      <c r="J259" s="326">
        <f t="shared" ref="J259:L259" si="62">J260+J263</f>
        <v>0</v>
      </c>
      <c r="K259" s="326">
        <f t="shared" si="62"/>
        <v>0</v>
      </c>
      <c r="L259" s="326">
        <f t="shared" si="62"/>
        <v>0</v>
      </c>
    </row>
    <row r="260" spans="1:12" s="139" customFormat="1" ht="38.25">
      <c r="A260" s="137"/>
      <c r="B260" s="105" t="s">
        <v>86</v>
      </c>
      <c r="C260" s="262"/>
      <c r="D260" s="106" t="s">
        <v>17</v>
      </c>
      <c r="E260" s="106" t="s">
        <v>39</v>
      </c>
      <c r="F260" s="106" t="s">
        <v>544</v>
      </c>
      <c r="G260" s="106" t="s">
        <v>57</v>
      </c>
      <c r="H260" s="156">
        <f t="shared" ref="H260:H262" si="63">SUM(I260:L260)</f>
        <v>2450</v>
      </c>
      <c r="I260" s="157">
        <f t="shared" ref="I260:L261" si="64">I261</f>
        <v>2450</v>
      </c>
      <c r="J260" s="157">
        <f t="shared" si="64"/>
        <v>0</v>
      </c>
      <c r="K260" s="157">
        <f t="shared" si="64"/>
        <v>0</v>
      </c>
      <c r="L260" s="157">
        <f t="shared" si="64"/>
        <v>0</v>
      </c>
    </row>
    <row r="261" spans="1:12" s="139" customFormat="1" ht="38.25">
      <c r="A261" s="137"/>
      <c r="B261" s="105" t="s">
        <v>111</v>
      </c>
      <c r="C261" s="262"/>
      <c r="D261" s="106" t="s">
        <v>17</v>
      </c>
      <c r="E261" s="106" t="s">
        <v>39</v>
      </c>
      <c r="F261" s="106" t="s">
        <v>544</v>
      </c>
      <c r="G261" s="106" t="s">
        <v>59</v>
      </c>
      <c r="H261" s="156">
        <f t="shared" si="63"/>
        <v>2450</v>
      </c>
      <c r="I261" s="157">
        <f t="shared" si="64"/>
        <v>2450</v>
      </c>
      <c r="J261" s="157">
        <f t="shared" si="64"/>
        <v>0</v>
      </c>
      <c r="K261" s="157">
        <f t="shared" si="64"/>
        <v>0</v>
      </c>
      <c r="L261" s="157">
        <f t="shared" si="64"/>
        <v>0</v>
      </c>
    </row>
    <row r="262" spans="1:12" s="139" customFormat="1" ht="51">
      <c r="A262" s="137"/>
      <c r="B262" s="105" t="s">
        <v>258</v>
      </c>
      <c r="C262" s="262"/>
      <c r="D262" s="106" t="s">
        <v>17</v>
      </c>
      <c r="E262" s="106" t="s">
        <v>39</v>
      </c>
      <c r="F262" s="106" t="s">
        <v>544</v>
      </c>
      <c r="G262" s="106" t="s">
        <v>61</v>
      </c>
      <c r="H262" s="156">
        <f t="shared" si="63"/>
        <v>2450</v>
      </c>
      <c r="I262" s="157">
        <v>2450</v>
      </c>
      <c r="J262" s="307">
        <v>0</v>
      </c>
      <c r="K262" s="307">
        <v>0</v>
      </c>
      <c r="L262" s="307">
        <v>0</v>
      </c>
    </row>
    <row r="263" spans="1:12" s="139" customFormat="1" ht="51" hidden="1">
      <c r="A263" s="209"/>
      <c r="B263" s="206" t="s">
        <v>222</v>
      </c>
      <c r="C263" s="206"/>
      <c r="D263" s="106" t="s">
        <v>17</v>
      </c>
      <c r="E263" s="106" t="s">
        <v>39</v>
      </c>
      <c r="F263" s="106" t="s">
        <v>544</v>
      </c>
      <c r="G263" s="135" t="s">
        <v>49</v>
      </c>
      <c r="H263" s="304">
        <f>H264</f>
        <v>0</v>
      </c>
      <c r="I263" s="305">
        <f>I264+I266</f>
        <v>0</v>
      </c>
      <c r="J263" s="305">
        <f>J264+J266</f>
        <v>0</v>
      </c>
      <c r="K263" s="305">
        <f>K264+K266</f>
        <v>0</v>
      </c>
      <c r="L263" s="305">
        <f>L264+L266</f>
        <v>0</v>
      </c>
    </row>
    <row r="264" spans="1:12" s="139" customFormat="1" hidden="1">
      <c r="A264" s="209"/>
      <c r="B264" s="206" t="s">
        <v>51</v>
      </c>
      <c r="C264" s="206"/>
      <c r="D264" s="106" t="s">
        <v>17</v>
      </c>
      <c r="E264" s="106" t="s">
        <v>39</v>
      </c>
      <c r="F264" s="106" t="s">
        <v>544</v>
      </c>
      <c r="G264" s="135" t="s">
        <v>50</v>
      </c>
      <c r="H264" s="304">
        <f>I264+J264+K264+L264</f>
        <v>0</v>
      </c>
      <c r="I264" s="305">
        <f>I265</f>
        <v>0</v>
      </c>
      <c r="J264" s="305">
        <f>J265</f>
        <v>0</v>
      </c>
      <c r="K264" s="305">
        <f>K265</f>
        <v>0</v>
      </c>
      <c r="L264" s="305">
        <f>L265</f>
        <v>0</v>
      </c>
    </row>
    <row r="265" spans="1:12" s="139" customFormat="1" ht="25.5" hidden="1">
      <c r="A265" s="209"/>
      <c r="B265" s="206" t="s">
        <v>54</v>
      </c>
      <c r="C265" s="206"/>
      <c r="D265" s="106" t="s">
        <v>17</v>
      </c>
      <c r="E265" s="106" t="s">
        <v>39</v>
      </c>
      <c r="F265" s="106" t="s">
        <v>544</v>
      </c>
      <c r="G265" s="135" t="s">
        <v>48</v>
      </c>
      <c r="H265" s="304">
        <f>I265+J265+K265+L265</f>
        <v>0</v>
      </c>
      <c r="I265" s="326">
        <v>0</v>
      </c>
      <c r="J265" s="326">
        <v>0</v>
      </c>
      <c r="K265" s="326">
        <v>0</v>
      </c>
      <c r="L265" s="326">
        <v>0</v>
      </c>
    </row>
    <row r="266" spans="1:12" s="139" customFormat="1" hidden="1">
      <c r="A266" s="209"/>
      <c r="B266" s="206" t="s">
        <v>66</v>
      </c>
      <c r="C266" s="206"/>
      <c r="D266" s="106" t="s">
        <v>17</v>
      </c>
      <c r="E266" s="106" t="s">
        <v>39</v>
      </c>
      <c r="F266" s="106" t="s">
        <v>544</v>
      </c>
      <c r="G266" s="135" t="s">
        <v>64</v>
      </c>
      <c r="H266" s="304">
        <f>SUM(I266:L266)</f>
        <v>0</v>
      </c>
      <c r="I266" s="326">
        <f>I267</f>
        <v>0</v>
      </c>
      <c r="J266" s="326">
        <f>J267</f>
        <v>0</v>
      </c>
      <c r="K266" s="326">
        <f>K267</f>
        <v>0</v>
      </c>
      <c r="L266" s="326">
        <f>L267</f>
        <v>0</v>
      </c>
    </row>
    <row r="267" spans="1:12" s="139" customFormat="1" ht="25.5" hidden="1">
      <c r="A267" s="209"/>
      <c r="B267" s="206" t="s">
        <v>84</v>
      </c>
      <c r="C267" s="206"/>
      <c r="D267" s="106" t="s">
        <v>17</v>
      </c>
      <c r="E267" s="106" t="s">
        <v>39</v>
      </c>
      <c r="F267" s="106" t="s">
        <v>544</v>
      </c>
      <c r="G267" s="135" t="s">
        <v>82</v>
      </c>
      <c r="H267" s="304">
        <f>SUM(I267:L267)</f>
        <v>0</v>
      </c>
      <c r="I267" s="326">
        <v>0</v>
      </c>
      <c r="J267" s="326">
        <v>0</v>
      </c>
      <c r="K267" s="326">
        <v>0</v>
      </c>
      <c r="L267" s="326">
        <v>0</v>
      </c>
    </row>
    <row r="268" spans="1:12" s="139" customFormat="1" ht="76.5">
      <c r="A268" s="209"/>
      <c r="B268" s="206" t="s">
        <v>93</v>
      </c>
      <c r="C268" s="206"/>
      <c r="D268" s="106" t="s">
        <v>17</v>
      </c>
      <c r="E268" s="106" t="s">
        <v>39</v>
      </c>
      <c r="F268" s="106" t="s">
        <v>275</v>
      </c>
      <c r="G268" s="135"/>
      <c r="H268" s="156">
        <f t="shared" ref="H268:H278" si="65">SUM(I268:L268)</f>
        <v>-748.4</v>
      </c>
      <c r="I268" s="326">
        <f>I269+I274</f>
        <v>-748.4</v>
      </c>
      <c r="J268" s="326">
        <f>J274</f>
        <v>0</v>
      </c>
      <c r="K268" s="326">
        <f>K274</f>
        <v>0</v>
      </c>
      <c r="L268" s="326">
        <f>L274</f>
        <v>0</v>
      </c>
    </row>
    <row r="269" spans="1:12" s="139" customFormat="1" ht="63.75">
      <c r="A269" s="209"/>
      <c r="B269" s="206" t="s">
        <v>535</v>
      </c>
      <c r="C269" s="206"/>
      <c r="D269" s="106" t="s">
        <v>17</v>
      </c>
      <c r="E269" s="106" t="s">
        <v>39</v>
      </c>
      <c r="F269" s="106" t="s">
        <v>277</v>
      </c>
      <c r="G269" s="135"/>
      <c r="H269" s="156">
        <f t="shared" si="65"/>
        <v>-748.4</v>
      </c>
      <c r="I269" s="326">
        <f>I270</f>
        <v>-748.4</v>
      </c>
      <c r="J269" s="326">
        <f t="shared" ref="J269:L270" si="66">J270</f>
        <v>0</v>
      </c>
      <c r="K269" s="326">
        <f t="shared" si="66"/>
        <v>0</v>
      </c>
      <c r="L269" s="326">
        <f t="shared" si="66"/>
        <v>0</v>
      </c>
    </row>
    <row r="270" spans="1:12" s="139" customFormat="1" ht="25.5">
      <c r="A270" s="209"/>
      <c r="B270" s="105" t="s">
        <v>537</v>
      </c>
      <c r="C270" s="206"/>
      <c r="D270" s="106" t="s">
        <v>17</v>
      </c>
      <c r="E270" s="106" t="s">
        <v>39</v>
      </c>
      <c r="F270" s="106" t="s">
        <v>552</v>
      </c>
      <c r="G270" s="135"/>
      <c r="H270" s="156">
        <f t="shared" si="65"/>
        <v>-748.4</v>
      </c>
      <c r="I270" s="326">
        <f>I271</f>
        <v>-748.4</v>
      </c>
      <c r="J270" s="326">
        <f t="shared" si="66"/>
        <v>0</v>
      </c>
      <c r="K270" s="326">
        <f t="shared" si="66"/>
        <v>0</v>
      </c>
      <c r="L270" s="326">
        <f t="shared" si="66"/>
        <v>0</v>
      </c>
    </row>
    <row r="271" spans="1:12" s="139" customFormat="1" ht="38.25">
      <c r="A271" s="137"/>
      <c r="B271" s="105" t="s">
        <v>86</v>
      </c>
      <c r="C271" s="262"/>
      <c r="D271" s="106" t="s">
        <v>17</v>
      </c>
      <c r="E271" s="106" t="s">
        <v>39</v>
      </c>
      <c r="F271" s="106" t="s">
        <v>552</v>
      </c>
      <c r="G271" s="106" t="s">
        <v>57</v>
      </c>
      <c r="H271" s="156">
        <f t="shared" si="65"/>
        <v>-748.4</v>
      </c>
      <c r="I271" s="157">
        <f>I272</f>
        <v>-748.4</v>
      </c>
      <c r="J271" s="157">
        <f t="shared" ref="J271:L272" si="67">J272</f>
        <v>0</v>
      </c>
      <c r="K271" s="157">
        <f t="shared" si="67"/>
        <v>0</v>
      </c>
      <c r="L271" s="157">
        <f t="shared" si="67"/>
        <v>0</v>
      </c>
    </row>
    <row r="272" spans="1:12" s="139" customFormat="1" ht="38.25">
      <c r="A272" s="137"/>
      <c r="B272" s="105" t="s">
        <v>111</v>
      </c>
      <c r="C272" s="262"/>
      <c r="D272" s="106" t="s">
        <v>17</v>
      </c>
      <c r="E272" s="106" t="s">
        <v>39</v>
      </c>
      <c r="F272" s="106" t="s">
        <v>552</v>
      </c>
      <c r="G272" s="106" t="s">
        <v>59</v>
      </c>
      <c r="H272" s="156">
        <f t="shared" si="65"/>
        <v>-748.4</v>
      </c>
      <c r="I272" s="157">
        <f>I273</f>
        <v>-748.4</v>
      </c>
      <c r="J272" s="157">
        <f t="shared" si="67"/>
        <v>0</v>
      </c>
      <c r="K272" s="157">
        <f t="shared" si="67"/>
        <v>0</v>
      </c>
      <c r="L272" s="157">
        <f t="shared" si="67"/>
        <v>0</v>
      </c>
    </row>
    <row r="273" spans="1:13" s="139" customFormat="1" ht="51">
      <c r="A273" s="137"/>
      <c r="B273" s="105" t="s">
        <v>258</v>
      </c>
      <c r="C273" s="262"/>
      <c r="D273" s="106" t="s">
        <v>17</v>
      </c>
      <c r="E273" s="106" t="s">
        <v>39</v>
      </c>
      <c r="F273" s="106" t="s">
        <v>552</v>
      </c>
      <c r="G273" s="106" t="s">
        <v>61</v>
      </c>
      <c r="H273" s="156">
        <f t="shared" si="65"/>
        <v>-748.4</v>
      </c>
      <c r="I273" s="157">
        <f>-607.4-141</f>
        <v>-748.4</v>
      </c>
      <c r="J273" s="307">
        <v>0</v>
      </c>
      <c r="K273" s="307">
        <v>0</v>
      </c>
      <c r="L273" s="307">
        <v>0</v>
      </c>
    </row>
    <row r="274" spans="1:13" s="139" customFormat="1" ht="38.25" hidden="1">
      <c r="A274" s="209"/>
      <c r="B274" s="206" t="s">
        <v>330</v>
      </c>
      <c r="C274" s="206"/>
      <c r="D274" s="106" t="s">
        <v>17</v>
      </c>
      <c r="E274" s="106" t="s">
        <v>39</v>
      </c>
      <c r="F274" s="106" t="s">
        <v>331</v>
      </c>
      <c r="G274" s="135"/>
      <c r="H274" s="156">
        <f t="shared" si="65"/>
        <v>0</v>
      </c>
      <c r="I274" s="326">
        <f>I275</f>
        <v>0</v>
      </c>
      <c r="J274" s="326">
        <f t="shared" ref="J274:L275" si="68">J275</f>
        <v>0</v>
      </c>
      <c r="K274" s="326">
        <f t="shared" si="68"/>
        <v>0</v>
      </c>
      <c r="L274" s="326">
        <f t="shared" si="68"/>
        <v>0</v>
      </c>
    </row>
    <row r="275" spans="1:13" s="139" customFormat="1" ht="25.5" hidden="1">
      <c r="A275" s="209"/>
      <c r="B275" s="105" t="s">
        <v>537</v>
      </c>
      <c r="C275" s="206"/>
      <c r="D275" s="106" t="s">
        <v>17</v>
      </c>
      <c r="E275" s="106" t="s">
        <v>39</v>
      </c>
      <c r="F275" s="106" t="s">
        <v>556</v>
      </c>
      <c r="G275" s="135"/>
      <c r="H275" s="156">
        <f t="shared" si="65"/>
        <v>0</v>
      </c>
      <c r="I275" s="326">
        <f>I276</f>
        <v>0</v>
      </c>
      <c r="J275" s="326">
        <f t="shared" si="68"/>
        <v>0</v>
      </c>
      <c r="K275" s="326">
        <f t="shared" si="68"/>
        <v>0</v>
      </c>
      <c r="L275" s="326">
        <f t="shared" si="68"/>
        <v>0</v>
      </c>
    </row>
    <row r="276" spans="1:13" s="139" customFormat="1" ht="38.25" hidden="1">
      <c r="A276" s="137"/>
      <c r="B276" s="105" t="s">
        <v>86</v>
      </c>
      <c r="C276" s="262"/>
      <c r="D276" s="106" t="s">
        <v>17</v>
      </c>
      <c r="E276" s="106" t="s">
        <v>39</v>
      </c>
      <c r="F276" s="106" t="s">
        <v>556</v>
      </c>
      <c r="G276" s="106" t="s">
        <v>57</v>
      </c>
      <c r="H276" s="156">
        <f t="shared" si="65"/>
        <v>0</v>
      </c>
      <c r="I276" s="157">
        <f>I277</f>
        <v>0</v>
      </c>
      <c r="J276" s="157">
        <f t="shared" ref="J276:L277" si="69">J277</f>
        <v>0</v>
      </c>
      <c r="K276" s="157">
        <f t="shared" si="69"/>
        <v>0</v>
      </c>
      <c r="L276" s="157">
        <f t="shared" si="69"/>
        <v>0</v>
      </c>
    </row>
    <row r="277" spans="1:13" s="139" customFormat="1" ht="38.25" hidden="1">
      <c r="A277" s="137"/>
      <c r="B277" s="105" t="s">
        <v>111</v>
      </c>
      <c r="C277" s="262"/>
      <c r="D277" s="106" t="s">
        <v>17</v>
      </c>
      <c r="E277" s="106" t="s">
        <v>39</v>
      </c>
      <c r="F277" s="106" t="s">
        <v>556</v>
      </c>
      <c r="G277" s="106" t="s">
        <v>59</v>
      </c>
      <c r="H277" s="156">
        <f t="shared" si="65"/>
        <v>0</v>
      </c>
      <c r="I277" s="157">
        <f>I278</f>
        <v>0</v>
      </c>
      <c r="J277" s="157">
        <f t="shared" si="69"/>
        <v>0</v>
      </c>
      <c r="K277" s="157">
        <f t="shared" si="69"/>
        <v>0</v>
      </c>
      <c r="L277" s="157">
        <f t="shared" si="69"/>
        <v>0</v>
      </c>
    </row>
    <row r="278" spans="1:13" s="139" customFormat="1" ht="51" hidden="1">
      <c r="A278" s="137"/>
      <c r="B278" s="105" t="s">
        <v>258</v>
      </c>
      <c r="C278" s="262"/>
      <c r="D278" s="106" t="s">
        <v>17</v>
      </c>
      <c r="E278" s="106" t="s">
        <v>39</v>
      </c>
      <c r="F278" s="106" t="s">
        <v>556</v>
      </c>
      <c r="G278" s="106" t="s">
        <v>61</v>
      </c>
      <c r="H278" s="156">
        <f t="shared" si="65"/>
        <v>0</v>
      </c>
      <c r="I278" s="157">
        <v>0</v>
      </c>
      <c r="J278" s="307">
        <v>0</v>
      </c>
      <c r="K278" s="307">
        <v>0</v>
      </c>
      <c r="L278" s="307">
        <v>0</v>
      </c>
    </row>
    <row r="279" spans="1:13" s="190" customFormat="1" ht="14.45" customHeight="1">
      <c r="A279" s="188"/>
      <c r="B279" s="262" t="s">
        <v>40</v>
      </c>
      <c r="C279" s="138"/>
      <c r="D279" s="129" t="s">
        <v>18</v>
      </c>
      <c r="E279" s="129" t="s">
        <v>15</v>
      </c>
      <c r="F279" s="129"/>
      <c r="G279" s="129"/>
      <c r="H279" s="156">
        <f>I279+J279+K279+L279</f>
        <v>2032.3000000000002</v>
      </c>
      <c r="I279" s="156">
        <f>I280+I305+I325+I331+I389+I400</f>
        <v>-3006.2999999999997</v>
      </c>
      <c r="J279" s="156">
        <f>J280+J305+J325+J331+J389+J400</f>
        <v>3786</v>
      </c>
      <c r="K279" s="156">
        <f>K280+K305+K325+K331+K389+K400</f>
        <v>590.79999999999995</v>
      </c>
      <c r="L279" s="156">
        <f>L280+L305+L325+L331+L389+L400</f>
        <v>661.8</v>
      </c>
      <c r="M279" s="253"/>
    </row>
    <row r="280" spans="1:13" s="190" customFormat="1" ht="15.75" customHeight="1">
      <c r="A280" s="188"/>
      <c r="B280" s="262" t="s">
        <v>47</v>
      </c>
      <c r="C280" s="138"/>
      <c r="D280" s="129" t="s">
        <v>18</v>
      </c>
      <c r="E280" s="129" t="s">
        <v>14</v>
      </c>
      <c r="F280" s="129"/>
      <c r="G280" s="129"/>
      <c r="H280" s="156">
        <f>SUM(I280:L280)</f>
        <v>661.8</v>
      </c>
      <c r="I280" s="156">
        <f>I281</f>
        <v>0</v>
      </c>
      <c r="J280" s="156">
        <f t="shared" ref="J280:L281" si="70">J281</f>
        <v>0</v>
      </c>
      <c r="K280" s="156">
        <f t="shared" si="70"/>
        <v>0</v>
      </c>
      <c r="L280" s="156">
        <f t="shared" si="70"/>
        <v>661.8</v>
      </c>
    </row>
    <row r="281" spans="1:13" s="190" customFormat="1" ht="51" customHeight="1">
      <c r="A281" s="188"/>
      <c r="B281" s="105" t="s">
        <v>98</v>
      </c>
      <c r="C281" s="138"/>
      <c r="D281" s="106" t="s">
        <v>18</v>
      </c>
      <c r="E281" s="106" t="s">
        <v>14</v>
      </c>
      <c r="F281" s="106" t="s">
        <v>248</v>
      </c>
      <c r="G281" s="129"/>
      <c r="H281" s="156">
        <f t="shared" ref="H281:H302" si="71">I281+J281+K281+L281</f>
        <v>661.8</v>
      </c>
      <c r="I281" s="157">
        <f>I282</f>
        <v>0</v>
      </c>
      <c r="J281" s="157">
        <f t="shared" si="70"/>
        <v>0</v>
      </c>
      <c r="K281" s="157">
        <f t="shared" si="70"/>
        <v>0</v>
      </c>
      <c r="L281" s="157">
        <f t="shared" si="70"/>
        <v>661.8</v>
      </c>
    </row>
    <row r="282" spans="1:13" s="190" customFormat="1" ht="45" customHeight="1">
      <c r="A282" s="188"/>
      <c r="B282" s="105" t="s">
        <v>249</v>
      </c>
      <c r="C282" s="138"/>
      <c r="D282" s="106" t="s">
        <v>18</v>
      </c>
      <c r="E282" s="106" t="s">
        <v>14</v>
      </c>
      <c r="F282" s="106" t="s">
        <v>250</v>
      </c>
      <c r="G282" s="129"/>
      <c r="H282" s="156">
        <f t="shared" si="71"/>
        <v>661.8</v>
      </c>
      <c r="I282" s="157">
        <f>I283+I294+I299</f>
        <v>0</v>
      </c>
      <c r="J282" s="157">
        <f>J283+J294+J299</f>
        <v>0</v>
      </c>
      <c r="K282" s="157">
        <f>K283+K294+K299</f>
        <v>0</v>
      </c>
      <c r="L282" s="157">
        <f>L283+L294+L299</f>
        <v>661.8</v>
      </c>
    </row>
    <row r="283" spans="1:13" s="190" customFormat="1" ht="112.5" customHeight="1">
      <c r="A283" s="188"/>
      <c r="B283" s="105" t="s">
        <v>471</v>
      </c>
      <c r="C283" s="138"/>
      <c r="D283" s="106" t="s">
        <v>18</v>
      </c>
      <c r="E283" s="106" t="s">
        <v>14</v>
      </c>
      <c r="F283" s="106" t="s">
        <v>251</v>
      </c>
      <c r="G283" s="129"/>
      <c r="H283" s="156">
        <f t="shared" si="71"/>
        <v>661.8</v>
      </c>
      <c r="I283" s="157">
        <f>I284+I291</f>
        <v>0</v>
      </c>
      <c r="J283" s="157">
        <f>J284+J291</f>
        <v>0</v>
      </c>
      <c r="K283" s="157">
        <f>K284+K291</f>
        <v>0</v>
      </c>
      <c r="L283" s="157">
        <f>L284+L291+L288</f>
        <v>661.8</v>
      </c>
    </row>
    <row r="284" spans="1:13" s="230" customFormat="1" ht="87" customHeight="1">
      <c r="A284" s="212"/>
      <c r="B284" s="105" t="s">
        <v>55</v>
      </c>
      <c r="C284" s="138"/>
      <c r="D284" s="106" t="s">
        <v>18</v>
      </c>
      <c r="E284" s="106" t="s">
        <v>14</v>
      </c>
      <c r="F284" s="106" t="s">
        <v>251</v>
      </c>
      <c r="G284" s="106" t="s">
        <v>56</v>
      </c>
      <c r="H284" s="156">
        <f t="shared" si="71"/>
        <v>661.8</v>
      </c>
      <c r="I284" s="157">
        <f>I285</f>
        <v>0</v>
      </c>
      <c r="J284" s="157">
        <f>J285</f>
        <v>0</v>
      </c>
      <c r="K284" s="157">
        <v>0</v>
      </c>
      <c r="L284" s="157">
        <f>L285</f>
        <v>661.8</v>
      </c>
    </row>
    <row r="285" spans="1:13" s="230" customFormat="1" ht="25.5">
      <c r="A285" s="212"/>
      <c r="B285" s="105" t="s">
        <v>67</v>
      </c>
      <c r="C285" s="138"/>
      <c r="D285" s="106" t="s">
        <v>18</v>
      </c>
      <c r="E285" s="106" t="s">
        <v>14</v>
      </c>
      <c r="F285" s="106" t="s">
        <v>251</v>
      </c>
      <c r="G285" s="106" t="s">
        <v>68</v>
      </c>
      <c r="H285" s="156">
        <f t="shared" si="71"/>
        <v>661.8</v>
      </c>
      <c r="I285" s="157">
        <f>I286+I287</f>
        <v>0</v>
      </c>
      <c r="J285" s="157">
        <f t="shared" ref="J285:L285" si="72">J286+J287</f>
        <v>0</v>
      </c>
      <c r="K285" s="157">
        <f t="shared" si="72"/>
        <v>0</v>
      </c>
      <c r="L285" s="157">
        <f t="shared" si="72"/>
        <v>661.8</v>
      </c>
    </row>
    <row r="286" spans="1:13" s="230" customFormat="1" ht="25.5">
      <c r="A286" s="212"/>
      <c r="B286" s="105" t="s">
        <v>253</v>
      </c>
      <c r="C286" s="138"/>
      <c r="D286" s="106" t="s">
        <v>18</v>
      </c>
      <c r="E286" s="106" t="s">
        <v>14</v>
      </c>
      <c r="F286" s="106" t="s">
        <v>251</v>
      </c>
      <c r="G286" s="106" t="s">
        <v>69</v>
      </c>
      <c r="H286" s="156">
        <f t="shared" si="71"/>
        <v>508.3</v>
      </c>
      <c r="I286" s="307">
        <v>0</v>
      </c>
      <c r="J286" s="307">
        <v>0</v>
      </c>
      <c r="K286" s="307">
        <v>0</v>
      </c>
      <c r="L286" s="157">
        <f>508.3</f>
        <v>508.3</v>
      </c>
    </row>
    <row r="287" spans="1:13" s="230" customFormat="1" ht="76.5">
      <c r="A287" s="212"/>
      <c r="B287" s="105" t="s">
        <v>660</v>
      </c>
      <c r="C287" s="138"/>
      <c r="D287" s="106" t="s">
        <v>18</v>
      </c>
      <c r="E287" s="106" t="s">
        <v>14</v>
      </c>
      <c r="F287" s="106" t="s">
        <v>251</v>
      </c>
      <c r="G287" s="106" t="s">
        <v>661</v>
      </c>
      <c r="H287" s="156">
        <f t="shared" si="71"/>
        <v>153.5</v>
      </c>
      <c r="I287" s="307">
        <v>0</v>
      </c>
      <c r="J287" s="307">
        <v>0</v>
      </c>
      <c r="K287" s="307">
        <v>0</v>
      </c>
      <c r="L287" s="157">
        <f>153.5</f>
        <v>153.5</v>
      </c>
    </row>
    <row r="288" spans="1:13" s="230" customFormat="1" ht="38.25">
      <c r="A288" s="212"/>
      <c r="B288" s="105" t="s">
        <v>86</v>
      </c>
      <c r="C288" s="127"/>
      <c r="D288" s="106" t="s">
        <v>18</v>
      </c>
      <c r="E288" s="106" t="s">
        <v>14</v>
      </c>
      <c r="F288" s="106" t="s">
        <v>251</v>
      </c>
      <c r="G288" s="135" t="s">
        <v>57</v>
      </c>
      <c r="H288" s="304">
        <f>SUM(I288:L288)</f>
        <v>-50</v>
      </c>
      <c r="I288" s="305">
        <f t="shared" ref="I288:L289" si="73">I289</f>
        <v>0</v>
      </c>
      <c r="J288" s="305">
        <f t="shared" si="73"/>
        <v>0</v>
      </c>
      <c r="K288" s="305">
        <f t="shared" si="73"/>
        <v>0</v>
      </c>
      <c r="L288" s="305">
        <f t="shared" si="73"/>
        <v>-50</v>
      </c>
    </row>
    <row r="289" spans="1:12" s="230" customFormat="1" ht="38.25">
      <c r="A289" s="212"/>
      <c r="B289" s="105" t="s">
        <v>111</v>
      </c>
      <c r="C289" s="127"/>
      <c r="D289" s="106" t="s">
        <v>18</v>
      </c>
      <c r="E289" s="106" t="s">
        <v>14</v>
      </c>
      <c r="F289" s="106" t="s">
        <v>251</v>
      </c>
      <c r="G289" s="135" t="s">
        <v>59</v>
      </c>
      <c r="H289" s="304">
        <f>SUM(I289:L289)</f>
        <v>-50</v>
      </c>
      <c r="I289" s="305">
        <f t="shared" si="73"/>
        <v>0</v>
      </c>
      <c r="J289" s="305">
        <f t="shared" si="73"/>
        <v>0</v>
      </c>
      <c r="K289" s="305">
        <f t="shared" si="73"/>
        <v>0</v>
      </c>
      <c r="L289" s="305">
        <f t="shared" si="73"/>
        <v>-50</v>
      </c>
    </row>
    <row r="290" spans="1:12" s="230" customFormat="1" ht="51">
      <c r="A290" s="212"/>
      <c r="B290" s="105" t="s">
        <v>258</v>
      </c>
      <c r="C290" s="127"/>
      <c r="D290" s="106" t="s">
        <v>18</v>
      </c>
      <c r="E290" s="106" t="s">
        <v>14</v>
      </c>
      <c r="F290" s="106" t="s">
        <v>251</v>
      </c>
      <c r="G290" s="135" t="s">
        <v>61</v>
      </c>
      <c r="H290" s="304">
        <f>SUM(I290:L290)</f>
        <v>-50</v>
      </c>
      <c r="I290" s="305">
        <v>0</v>
      </c>
      <c r="J290" s="325">
        <v>0</v>
      </c>
      <c r="K290" s="325">
        <v>0</v>
      </c>
      <c r="L290" s="325">
        <f>-50</f>
        <v>-50</v>
      </c>
    </row>
    <row r="291" spans="1:12" s="230" customFormat="1" ht="51">
      <c r="A291" s="212"/>
      <c r="B291" s="105" t="s">
        <v>245</v>
      </c>
      <c r="C291" s="268"/>
      <c r="D291" s="106" t="s">
        <v>18</v>
      </c>
      <c r="E291" s="106" t="s">
        <v>14</v>
      </c>
      <c r="F291" s="106" t="s">
        <v>251</v>
      </c>
      <c r="G291" s="106" t="s">
        <v>49</v>
      </c>
      <c r="H291" s="156">
        <f t="shared" si="71"/>
        <v>50</v>
      </c>
      <c r="I291" s="157">
        <f t="shared" ref="I291:L292" si="74">I292</f>
        <v>0</v>
      </c>
      <c r="J291" s="157">
        <f t="shared" si="74"/>
        <v>0</v>
      </c>
      <c r="K291" s="157">
        <f t="shared" si="74"/>
        <v>0</v>
      </c>
      <c r="L291" s="157">
        <f t="shared" si="74"/>
        <v>50</v>
      </c>
    </row>
    <row r="292" spans="1:12" s="230" customFormat="1">
      <c r="A292" s="212"/>
      <c r="B292" s="105" t="s">
        <v>51</v>
      </c>
      <c r="C292" s="268"/>
      <c r="D292" s="106" t="s">
        <v>18</v>
      </c>
      <c r="E292" s="106" t="s">
        <v>14</v>
      </c>
      <c r="F292" s="106" t="s">
        <v>251</v>
      </c>
      <c r="G292" s="106" t="s">
        <v>50</v>
      </c>
      <c r="H292" s="156">
        <f t="shared" si="71"/>
        <v>50</v>
      </c>
      <c r="I292" s="157">
        <f t="shared" si="74"/>
        <v>0</v>
      </c>
      <c r="J292" s="157">
        <f t="shared" si="74"/>
        <v>0</v>
      </c>
      <c r="K292" s="157">
        <f t="shared" si="74"/>
        <v>0</v>
      </c>
      <c r="L292" s="157">
        <f t="shared" si="74"/>
        <v>50</v>
      </c>
    </row>
    <row r="293" spans="1:12" s="230" customFormat="1" ht="25.5">
      <c r="A293" s="212"/>
      <c r="B293" s="105" t="s">
        <v>54</v>
      </c>
      <c r="C293" s="268"/>
      <c r="D293" s="106" t="s">
        <v>18</v>
      </c>
      <c r="E293" s="106" t="s">
        <v>14</v>
      </c>
      <c r="F293" s="106" t="s">
        <v>251</v>
      </c>
      <c r="G293" s="106" t="s">
        <v>48</v>
      </c>
      <c r="H293" s="156">
        <f t="shared" si="71"/>
        <v>50</v>
      </c>
      <c r="I293" s="307">
        <v>0</v>
      </c>
      <c r="J293" s="307">
        <v>0</v>
      </c>
      <c r="K293" s="307">
        <v>0</v>
      </c>
      <c r="L293" s="157">
        <f>50</f>
        <v>50</v>
      </c>
    </row>
    <row r="294" spans="1:12" s="270" customFormat="1" ht="112.5" customHeight="1">
      <c r="A294" s="269"/>
      <c r="B294" s="105" t="s">
        <v>472</v>
      </c>
      <c r="C294" s="138"/>
      <c r="D294" s="106" t="s">
        <v>18</v>
      </c>
      <c r="E294" s="106" t="s">
        <v>14</v>
      </c>
      <c r="F294" s="106" t="s">
        <v>252</v>
      </c>
      <c r="G294" s="129"/>
      <c r="H294" s="156">
        <f t="shared" si="71"/>
        <v>385</v>
      </c>
      <c r="I294" s="157">
        <f>I295</f>
        <v>385</v>
      </c>
      <c r="J294" s="157">
        <f>J295</f>
        <v>0</v>
      </c>
      <c r="K294" s="157">
        <f>K295</f>
        <v>0</v>
      </c>
      <c r="L294" s="157">
        <f>L295</f>
        <v>0</v>
      </c>
    </row>
    <row r="295" spans="1:12" s="230" customFormat="1" ht="87" customHeight="1">
      <c r="A295" s="212"/>
      <c r="B295" s="105" t="s">
        <v>55</v>
      </c>
      <c r="C295" s="138"/>
      <c r="D295" s="106" t="s">
        <v>18</v>
      </c>
      <c r="E295" s="106" t="s">
        <v>14</v>
      </c>
      <c r="F295" s="106" t="s">
        <v>252</v>
      </c>
      <c r="G295" s="106" t="s">
        <v>56</v>
      </c>
      <c r="H295" s="156">
        <f t="shared" si="71"/>
        <v>385</v>
      </c>
      <c r="I295" s="157">
        <f>I296</f>
        <v>385</v>
      </c>
      <c r="J295" s="157">
        <f>J296</f>
        <v>0</v>
      </c>
      <c r="K295" s="157">
        <v>0</v>
      </c>
      <c r="L295" s="157">
        <f>L296</f>
        <v>0</v>
      </c>
    </row>
    <row r="296" spans="1:12" s="230" customFormat="1" ht="25.5">
      <c r="A296" s="212"/>
      <c r="B296" s="105" t="s">
        <v>67</v>
      </c>
      <c r="C296" s="138"/>
      <c r="D296" s="106" t="s">
        <v>18</v>
      </c>
      <c r="E296" s="106" t="s">
        <v>14</v>
      </c>
      <c r="F296" s="106" t="s">
        <v>252</v>
      </c>
      <c r="G296" s="106" t="s">
        <v>68</v>
      </c>
      <c r="H296" s="156">
        <f t="shared" si="71"/>
        <v>385</v>
      </c>
      <c r="I296" s="157">
        <f>I297+I298</f>
        <v>385</v>
      </c>
      <c r="J296" s="157">
        <f>J297</f>
        <v>0</v>
      </c>
      <c r="K296" s="157">
        <f>K297</f>
        <v>0</v>
      </c>
      <c r="L296" s="157">
        <f>L297</f>
        <v>0</v>
      </c>
    </row>
    <row r="297" spans="1:12" s="230" customFormat="1" ht="51">
      <c r="A297" s="212"/>
      <c r="B297" s="105" t="s">
        <v>87</v>
      </c>
      <c r="C297" s="138"/>
      <c r="D297" s="106" t="s">
        <v>18</v>
      </c>
      <c r="E297" s="106" t="s">
        <v>14</v>
      </c>
      <c r="F297" s="106" t="s">
        <v>252</v>
      </c>
      <c r="G297" s="106" t="s">
        <v>69</v>
      </c>
      <c r="H297" s="156">
        <f t="shared" si="71"/>
        <v>295.7</v>
      </c>
      <c r="I297" s="307">
        <f>295.7</f>
        <v>295.7</v>
      </c>
      <c r="J297" s="307">
        <v>0</v>
      </c>
      <c r="K297" s="307">
        <v>0</v>
      </c>
      <c r="L297" s="157">
        <v>0</v>
      </c>
    </row>
    <row r="298" spans="1:12" s="230" customFormat="1" ht="76.5">
      <c r="A298" s="212"/>
      <c r="B298" s="105" t="s">
        <v>660</v>
      </c>
      <c r="C298" s="138"/>
      <c r="D298" s="106" t="s">
        <v>18</v>
      </c>
      <c r="E298" s="106" t="s">
        <v>14</v>
      </c>
      <c r="F298" s="106" t="s">
        <v>252</v>
      </c>
      <c r="G298" s="106" t="s">
        <v>661</v>
      </c>
      <c r="H298" s="156">
        <f t="shared" si="71"/>
        <v>89.3</v>
      </c>
      <c r="I298" s="307">
        <f>89.3</f>
        <v>89.3</v>
      </c>
      <c r="J298" s="307">
        <v>0</v>
      </c>
      <c r="K298" s="307">
        <v>0</v>
      </c>
      <c r="L298" s="307">
        <v>0</v>
      </c>
    </row>
    <row r="299" spans="1:12" s="139" customFormat="1" ht="25.5">
      <c r="A299" s="137"/>
      <c r="B299" s="105" t="s">
        <v>537</v>
      </c>
      <c r="C299" s="138"/>
      <c r="D299" s="106" t="s">
        <v>18</v>
      </c>
      <c r="E299" s="106" t="s">
        <v>14</v>
      </c>
      <c r="F299" s="106" t="s">
        <v>557</v>
      </c>
      <c r="G299" s="106"/>
      <c r="H299" s="156">
        <f t="shared" si="71"/>
        <v>-385</v>
      </c>
      <c r="I299" s="307">
        <f>I300</f>
        <v>-385</v>
      </c>
      <c r="J299" s="307">
        <f>J300</f>
        <v>0</v>
      </c>
      <c r="K299" s="307">
        <f>K300</f>
        <v>0</v>
      </c>
      <c r="L299" s="307">
        <f>L300</f>
        <v>0</v>
      </c>
    </row>
    <row r="300" spans="1:12" s="230" customFormat="1" ht="87" customHeight="1">
      <c r="A300" s="212"/>
      <c r="B300" s="105" t="s">
        <v>55</v>
      </c>
      <c r="C300" s="138"/>
      <c r="D300" s="106" t="s">
        <v>18</v>
      </c>
      <c r="E300" s="106" t="s">
        <v>14</v>
      </c>
      <c r="F300" s="106" t="s">
        <v>557</v>
      </c>
      <c r="G300" s="106" t="s">
        <v>56</v>
      </c>
      <c r="H300" s="156">
        <f t="shared" si="71"/>
        <v>-385</v>
      </c>
      <c r="I300" s="157">
        <f>I301</f>
        <v>-385</v>
      </c>
      <c r="J300" s="157">
        <f>J301</f>
        <v>0</v>
      </c>
      <c r="K300" s="157">
        <v>0</v>
      </c>
      <c r="L300" s="157">
        <f>L301</f>
        <v>0</v>
      </c>
    </row>
    <row r="301" spans="1:12" s="230" customFormat="1" ht="25.5">
      <c r="A301" s="212"/>
      <c r="B301" s="105" t="s">
        <v>67</v>
      </c>
      <c r="C301" s="138"/>
      <c r="D301" s="106" t="s">
        <v>18</v>
      </c>
      <c r="E301" s="106" t="s">
        <v>14</v>
      </c>
      <c r="F301" s="106" t="s">
        <v>557</v>
      </c>
      <c r="G301" s="106" t="s">
        <v>68</v>
      </c>
      <c r="H301" s="156">
        <f t="shared" si="71"/>
        <v>-385</v>
      </c>
      <c r="I301" s="157">
        <f>I302+I303+I304</f>
        <v>-385</v>
      </c>
      <c r="J301" s="157">
        <f>J302</f>
        <v>0</v>
      </c>
      <c r="K301" s="157">
        <f>K302</f>
        <v>0</v>
      </c>
      <c r="L301" s="157">
        <f>L302</f>
        <v>0</v>
      </c>
    </row>
    <row r="302" spans="1:12" s="230" customFormat="1" ht="51">
      <c r="A302" s="212"/>
      <c r="B302" s="105" t="s">
        <v>87</v>
      </c>
      <c r="C302" s="138"/>
      <c r="D302" s="106" t="s">
        <v>18</v>
      </c>
      <c r="E302" s="106" t="s">
        <v>14</v>
      </c>
      <c r="F302" s="106" t="s">
        <v>557</v>
      </c>
      <c r="G302" s="106" t="s">
        <v>69</v>
      </c>
      <c r="H302" s="156">
        <f t="shared" si="71"/>
        <v>-364.7</v>
      </c>
      <c r="I302" s="307">
        <f>-364.7</f>
        <v>-364.7</v>
      </c>
      <c r="J302" s="307">
        <v>0</v>
      </c>
      <c r="K302" s="307">
        <v>0</v>
      </c>
      <c r="L302" s="157">
        <v>0</v>
      </c>
    </row>
    <row r="303" spans="1:12" s="140" customFormat="1" ht="38.25">
      <c r="A303" s="137"/>
      <c r="B303" s="105" t="s">
        <v>89</v>
      </c>
      <c r="C303" s="262"/>
      <c r="D303" s="106" t="s">
        <v>18</v>
      </c>
      <c r="E303" s="106" t="s">
        <v>14</v>
      </c>
      <c r="F303" s="106" t="s">
        <v>557</v>
      </c>
      <c r="G303" s="106" t="s">
        <v>70</v>
      </c>
      <c r="H303" s="156">
        <f>SUM(I303:L303)</f>
        <v>69</v>
      </c>
      <c r="I303" s="157">
        <f>69</f>
        <v>69</v>
      </c>
      <c r="J303" s="307">
        <v>0</v>
      </c>
      <c r="K303" s="307">
        <v>0</v>
      </c>
      <c r="L303" s="307">
        <v>0</v>
      </c>
    </row>
    <row r="304" spans="1:12" s="140" customFormat="1" ht="76.5">
      <c r="A304" s="137"/>
      <c r="B304" s="105" t="s">
        <v>660</v>
      </c>
      <c r="C304" s="262"/>
      <c r="D304" s="106" t="s">
        <v>18</v>
      </c>
      <c r="E304" s="106" t="s">
        <v>14</v>
      </c>
      <c r="F304" s="106" t="s">
        <v>557</v>
      </c>
      <c r="G304" s="106" t="s">
        <v>661</v>
      </c>
      <c r="H304" s="156">
        <f>SUM(I304:L304)</f>
        <v>-89.3</v>
      </c>
      <c r="I304" s="157">
        <f>-89.3</f>
        <v>-89.3</v>
      </c>
      <c r="J304" s="307">
        <v>0</v>
      </c>
      <c r="K304" s="307">
        <v>0</v>
      </c>
      <c r="L304" s="307">
        <v>0</v>
      </c>
    </row>
    <row r="305" spans="1:12" s="220" customFormat="1" ht="30" customHeight="1">
      <c r="A305" s="215"/>
      <c r="B305" s="258" t="s">
        <v>22</v>
      </c>
      <c r="C305" s="259"/>
      <c r="D305" s="260" t="s">
        <v>18</v>
      </c>
      <c r="E305" s="260" t="s">
        <v>19</v>
      </c>
      <c r="F305" s="260"/>
      <c r="G305" s="260"/>
      <c r="H305" s="304">
        <f>I305+J305+K305+L305</f>
        <v>3786</v>
      </c>
      <c r="I305" s="304">
        <f>I306+I315</f>
        <v>0</v>
      </c>
      <c r="J305" s="304">
        <f>J306+J315</f>
        <v>3786</v>
      </c>
      <c r="K305" s="304">
        <f>K306+K315</f>
        <v>0</v>
      </c>
      <c r="L305" s="304">
        <f>L306+L315</f>
        <v>0</v>
      </c>
    </row>
    <row r="306" spans="1:12" s="220" customFormat="1" ht="89.25">
      <c r="A306" s="215"/>
      <c r="B306" s="206" t="s">
        <v>354</v>
      </c>
      <c r="C306" s="271"/>
      <c r="D306" s="135" t="s">
        <v>18</v>
      </c>
      <c r="E306" s="135" t="s">
        <v>19</v>
      </c>
      <c r="F306" s="135" t="s">
        <v>355</v>
      </c>
      <c r="G306" s="135"/>
      <c r="H306" s="304">
        <f t="shared" ref="H306:H325" si="75">I306+J306+K306+L306</f>
        <v>3786</v>
      </c>
      <c r="I306" s="305">
        <f t="shared" ref="I306:L307" si="76">I307</f>
        <v>0</v>
      </c>
      <c r="J306" s="305">
        <f t="shared" si="76"/>
        <v>3786</v>
      </c>
      <c r="K306" s="305">
        <f t="shared" si="76"/>
        <v>0</v>
      </c>
      <c r="L306" s="305">
        <f t="shared" si="76"/>
        <v>0</v>
      </c>
    </row>
    <row r="307" spans="1:12" s="220" customFormat="1" ht="38.25">
      <c r="A307" s="215"/>
      <c r="B307" s="206" t="s">
        <v>360</v>
      </c>
      <c r="C307" s="271"/>
      <c r="D307" s="135" t="s">
        <v>18</v>
      </c>
      <c r="E307" s="135" t="s">
        <v>19</v>
      </c>
      <c r="F307" s="135" t="s">
        <v>361</v>
      </c>
      <c r="G307" s="135"/>
      <c r="H307" s="304">
        <f>SUM(I307:L307)</f>
        <v>3786</v>
      </c>
      <c r="I307" s="305">
        <f t="shared" si="76"/>
        <v>0</v>
      </c>
      <c r="J307" s="305">
        <f t="shared" si="76"/>
        <v>3786</v>
      </c>
      <c r="K307" s="305">
        <f t="shared" si="76"/>
        <v>0</v>
      </c>
      <c r="L307" s="305">
        <f t="shared" si="76"/>
        <v>0</v>
      </c>
    </row>
    <row r="308" spans="1:12" s="220" customFormat="1" ht="140.25">
      <c r="A308" s="215"/>
      <c r="B308" s="206" t="s">
        <v>511</v>
      </c>
      <c r="C308" s="271"/>
      <c r="D308" s="135" t="s">
        <v>18</v>
      </c>
      <c r="E308" s="135" t="s">
        <v>19</v>
      </c>
      <c r="F308" s="135" t="s">
        <v>521</v>
      </c>
      <c r="G308" s="135"/>
      <c r="H308" s="304">
        <f t="shared" si="75"/>
        <v>3786</v>
      </c>
      <c r="I308" s="305">
        <f>I309+I313</f>
        <v>0</v>
      </c>
      <c r="J308" s="305">
        <f>J309+J313</f>
        <v>3786</v>
      </c>
      <c r="K308" s="305">
        <f>K309+K313</f>
        <v>0</v>
      </c>
      <c r="L308" s="305">
        <f>L309+L313</f>
        <v>0</v>
      </c>
    </row>
    <row r="309" spans="1:12" s="139" customFormat="1" ht="89.25" hidden="1">
      <c r="A309" s="137"/>
      <c r="B309" s="105" t="s">
        <v>55</v>
      </c>
      <c r="C309" s="138"/>
      <c r="D309" s="135" t="s">
        <v>18</v>
      </c>
      <c r="E309" s="135" t="s">
        <v>19</v>
      </c>
      <c r="F309" s="135" t="s">
        <v>521</v>
      </c>
      <c r="G309" s="106" t="s">
        <v>56</v>
      </c>
      <c r="H309" s="156">
        <f>SUM(I309:L309)</f>
        <v>0</v>
      </c>
      <c r="I309" s="157">
        <f>I310</f>
        <v>0</v>
      </c>
      <c r="J309" s="157">
        <f>J310</f>
        <v>0</v>
      </c>
      <c r="K309" s="157">
        <f>K310</f>
        <v>0</v>
      </c>
      <c r="L309" s="157">
        <f>L310</f>
        <v>0</v>
      </c>
    </row>
    <row r="310" spans="1:12" s="139" customFormat="1" ht="38.25" hidden="1">
      <c r="A310" s="137"/>
      <c r="B310" s="105" t="s">
        <v>104</v>
      </c>
      <c r="C310" s="138"/>
      <c r="D310" s="135" t="s">
        <v>18</v>
      </c>
      <c r="E310" s="135" t="s">
        <v>19</v>
      </c>
      <c r="F310" s="135" t="s">
        <v>521</v>
      </c>
      <c r="G310" s="106" t="s">
        <v>105</v>
      </c>
      <c r="H310" s="156">
        <f>SUM(I310:L310)</f>
        <v>0</v>
      </c>
      <c r="I310" s="157">
        <f>I311+I312</f>
        <v>0</v>
      </c>
      <c r="J310" s="157">
        <f>J311+J312</f>
        <v>0</v>
      </c>
      <c r="K310" s="157">
        <f>K311+K312</f>
        <v>0</v>
      </c>
      <c r="L310" s="157">
        <f>L311+L312</f>
        <v>0</v>
      </c>
    </row>
    <row r="311" spans="1:12" s="139" customFormat="1" ht="25.5" hidden="1">
      <c r="A311" s="137"/>
      <c r="B311" s="105" t="s">
        <v>212</v>
      </c>
      <c r="C311" s="138"/>
      <c r="D311" s="135" t="s">
        <v>18</v>
      </c>
      <c r="E311" s="135" t="s">
        <v>19</v>
      </c>
      <c r="F311" s="135" t="s">
        <v>521</v>
      </c>
      <c r="G311" s="106" t="s">
        <v>107</v>
      </c>
      <c r="H311" s="156">
        <f>SUM(I311:L311)</f>
        <v>0</v>
      </c>
      <c r="I311" s="157">
        <v>0</v>
      </c>
      <c r="J311" s="157"/>
      <c r="K311" s="157">
        <v>0</v>
      </c>
      <c r="L311" s="157">
        <v>0</v>
      </c>
    </row>
    <row r="312" spans="1:12" s="139" customFormat="1" ht="51" hidden="1">
      <c r="A312" s="137"/>
      <c r="B312" s="105" t="s">
        <v>108</v>
      </c>
      <c r="C312" s="138"/>
      <c r="D312" s="135" t="s">
        <v>18</v>
      </c>
      <c r="E312" s="135" t="s">
        <v>19</v>
      </c>
      <c r="F312" s="135" t="s">
        <v>521</v>
      </c>
      <c r="G312" s="106" t="s">
        <v>649</v>
      </c>
      <c r="H312" s="156">
        <f>SUM(I312:L312)</f>
        <v>0</v>
      </c>
      <c r="I312" s="157">
        <v>0</v>
      </c>
      <c r="J312" s="157"/>
      <c r="K312" s="157"/>
      <c r="L312" s="157"/>
    </row>
    <row r="313" spans="1:12" s="211" customFormat="1">
      <c r="A313" s="209"/>
      <c r="B313" s="206" t="s">
        <v>71</v>
      </c>
      <c r="C313" s="259"/>
      <c r="D313" s="135" t="s">
        <v>18</v>
      </c>
      <c r="E313" s="135" t="s">
        <v>19</v>
      </c>
      <c r="F313" s="135" t="s">
        <v>521</v>
      </c>
      <c r="G313" s="135" t="s">
        <v>72</v>
      </c>
      <c r="H313" s="304">
        <f t="shared" si="75"/>
        <v>3786</v>
      </c>
      <c r="I313" s="305">
        <f>I314</f>
        <v>0</v>
      </c>
      <c r="J313" s="305">
        <f>J314</f>
        <v>3786</v>
      </c>
      <c r="K313" s="305">
        <f>K314</f>
        <v>0</v>
      </c>
      <c r="L313" s="305">
        <f>L314</f>
        <v>0</v>
      </c>
    </row>
    <row r="314" spans="1:12" s="211" customFormat="1" ht="76.5">
      <c r="A314" s="209"/>
      <c r="B314" s="206" t="s">
        <v>332</v>
      </c>
      <c r="C314" s="259"/>
      <c r="D314" s="135" t="s">
        <v>18</v>
      </c>
      <c r="E314" s="135" t="s">
        <v>19</v>
      </c>
      <c r="F314" s="135" t="s">
        <v>521</v>
      </c>
      <c r="G314" s="135" t="s">
        <v>80</v>
      </c>
      <c r="H314" s="304">
        <f t="shared" si="75"/>
        <v>3786</v>
      </c>
      <c r="I314" s="305">
        <v>0</v>
      </c>
      <c r="J314" s="305">
        <f>3786</f>
        <v>3786</v>
      </c>
      <c r="K314" s="305">
        <v>0</v>
      </c>
      <c r="L314" s="305">
        <v>0</v>
      </c>
    </row>
    <row r="315" spans="1:12" s="21" customFormat="1" ht="63.75" hidden="1">
      <c r="A315" s="60"/>
      <c r="B315" s="8" t="s">
        <v>350</v>
      </c>
      <c r="C315" s="73"/>
      <c r="D315" s="10" t="s">
        <v>18</v>
      </c>
      <c r="E315" s="10" t="s">
        <v>19</v>
      </c>
      <c r="F315" s="10" t="s">
        <v>351</v>
      </c>
      <c r="G315" s="10"/>
      <c r="H315" s="148">
        <f t="shared" si="75"/>
        <v>0</v>
      </c>
      <c r="I315" s="149">
        <f>I316</f>
        <v>0</v>
      </c>
      <c r="J315" s="149">
        <f t="shared" ref="J315:L319" si="77">J316</f>
        <v>0</v>
      </c>
      <c r="K315" s="149">
        <f t="shared" si="77"/>
        <v>0</v>
      </c>
      <c r="L315" s="149">
        <f t="shared" si="77"/>
        <v>0</v>
      </c>
    </row>
    <row r="316" spans="1:12" s="21" customFormat="1" ht="63.75" hidden="1">
      <c r="A316" s="60"/>
      <c r="B316" s="8" t="s">
        <v>352</v>
      </c>
      <c r="C316" s="73"/>
      <c r="D316" s="10" t="s">
        <v>18</v>
      </c>
      <c r="E316" s="10" t="s">
        <v>19</v>
      </c>
      <c r="F316" s="10" t="s">
        <v>353</v>
      </c>
      <c r="G316" s="10"/>
      <c r="H316" s="148">
        <f t="shared" si="75"/>
        <v>0</v>
      </c>
      <c r="I316" s="149">
        <f>I317+I321</f>
        <v>0</v>
      </c>
      <c r="J316" s="149">
        <f>J317+J321</f>
        <v>0</v>
      </c>
      <c r="K316" s="149">
        <f>K317+K321</f>
        <v>0</v>
      </c>
      <c r="L316" s="149">
        <f>L317+L321</f>
        <v>0</v>
      </c>
    </row>
    <row r="317" spans="1:12" s="21" customFormat="1" ht="25.5" hidden="1">
      <c r="A317" s="60"/>
      <c r="B317" s="1" t="s">
        <v>537</v>
      </c>
      <c r="C317" s="73"/>
      <c r="D317" s="10" t="s">
        <v>18</v>
      </c>
      <c r="E317" s="10" t="s">
        <v>19</v>
      </c>
      <c r="F317" s="10" t="s">
        <v>560</v>
      </c>
      <c r="G317" s="10"/>
      <c r="H317" s="148">
        <f t="shared" si="75"/>
        <v>0</v>
      </c>
      <c r="I317" s="149">
        <f>I318</f>
        <v>0</v>
      </c>
      <c r="J317" s="149">
        <f t="shared" si="77"/>
        <v>0</v>
      </c>
      <c r="K317" s="149">
        <f t="shared" si="77"/>
        <v>0</v>
      </c>
      <c r="L317" s="149">
        <f t="shared" si="77"/>
        <v>0</v>
      </c>
    </row>
    <row r="318" spans="1:12" s="21" customFormat="1" ht="38.25" hidden="1">
      <c r="A318" s="58"/>
      <c r="B318" s="105" t="s">
        <v>86</v>
      </c>
      <c r="C318" s="72"/>
      <c r="D318" s="10" t="s">
        <v>18</v>
      </c>
      <c r="E318" s="10" t="s">
        <v>19</v>
      </c>
      <c r="F318" s="10" t="s">
        <v>560</v>
      </c>
      <c r="G318" s="10" t="s">
        <v>57</v>
      </c>
      <c r="H318" s="148">
        <f t="shared" si="75"/>
        <v>0</v>
      </c>
      <c r="I318" s="149">
        <f>I319</f>
        <v>0</v>
      </c>
      <c r="J318" s="149">
        <f t="shared" si="77"/>
        <v>0</v>
      </c>
      <c r="K318" s="149">
        <f t="shared" si="77"/>
        <v>0</v>
      </c>
      <c r="L318" s="149">
        <f t="shared" si="77"/>
        <v>0</v>
      </c>
    </row>
    <row r="319" spans="1:12" s="21" customFormat="1" ht="42.75" hidden="1" customHeight="1">
      <c r="A319" s="58"/>
      <c r="B319" s="8" t="s">
        <v>111</v>
      </c>
      <c r="C319" s="72"/>
      <c r="D319" s="10" t="s">
        <v>18</v>
      </c>
      <c r="E319" s="10" t="s">
        <v>19</v>
      </c>
      <c r="F319" s="10" t="s">
        <v>560</v>
      </c>
      <c r="G319" s="10" t="s">
        <v>59</v>
      </c>
      <c r="H319" s="148">
        <f t="shared" si="75"/>
        <v>0</v>
      </c>
      <c r="I319" s="149">
        <f>I320</f>
        <v>0</v>
      </c>
      <c r="J319" s="149">
        <f t="shared" si="77"/>
        <v>0</v>
      </c>
      <c r="K319" s="149">
        <f t="shared" si="77"/>
        <v>0</v>
      </c>
      <c r="L319" s="149">
        <f t="shared" si="77"/>
        <v>0</v>
      </c>
    </row>
    <row r="320" spans="1:12" s="21" customFormat="1" ht="53.25" hidden="1" customHeight="1">
      <c r="A320" s="58"/>
      <c r="B320" s="8" t="s">
        <v>258</v>
      </c>
      <c r="C320" s="72"/>
      <c r="D320" s="10" t="s">
        <v>18</v>
      </c>
      <c r="E320" s="10" t="s">
        <v>19</v>
      </c>
      <c r="F320" s="10" t="s">
        <v>560</v>
      </c>
      <c r="G320" s="10" t="s">
        <v>61</v>
      </c>
      <c r="H320" s="148">
        <f t="shared" si="75"/>
        <v>0</v>
      </c>
      <c r="I320" s="149"/>
      <c r="J320" s="286">
        <f>'приложение 8.3.'!J330</f>
        <v>0</v>
      </c>
      <c r="K320" s="286">
        <f>'приложение 8.3.'!K330</f>
        <v>0</v>
      </c>
      <c r="L320" s="286">
        <f>'приложение 8.3.'!L330</f>
        <v>0</v>
      </c>
    </row>
    <row r="321" spans="1:12" s="59" customFormat="1" ht="229.5" hidden="1">
      <c r="A321" s="70"/>
      <c r="B321" s="8" t="s">
        <v>512</v>
      </c>
      <c r="C321" s="71"/>
      <c r="D321" s="10" t="s">
        <v>18</v>
      </c>
      <c r="E321" s="10" t="s">
        <v>19</v>
      </c>
      <c r="F321" s="10" t="s">
        <v>522</v>
      </c>
      <c r="G321" s="10"/>
      <c r="H321" s="148">
        <f>I321+J321+K321+L321</f>
        <v>0</v>
      </c>
      <c r="I321" s="149">
        <f t="shared" ref="I321:L323" si="78">I322</f>
        <v>0</v>
      </c>
      <c r="J321" s="149">
        <f t="shared" si="78"/>
        <v>0</v>
      </c>
      <c r="K321" s="149">
        <f t="shared" si="78"/>
        <v>0</v>
      </c>
      <c r="L321" s="149">
        <f t="shared" si="78"/>
        <v>0</v>
      </c>
    </row>
    <row r="322" spans="1:12" s="21" customFormat="1" ht="38.25" hidden="1">
      <c r="A322" s="58"/>
      <c r="B322" s="105" t="s">
        <v>86</v>
      </c>
      <c r="C322" s="72"/>
      <c r="D322" s="10" t="s">
        <v>18</v>
      </c>
      <c r="E322" s="10" t="s">
        <v>19</v>
      </c>
      <c r="F322" s="10" t="s">
        <v>522</v>
      </c>
      <c r="G322" s="10" t="s">
        <v>57</v>
      </c>
      <c r="H322" s="148">
        <f>I322+J322+K322+L322</f>
        <v>0</v>
      </c>
      <c r="I322" s="149">
        <f t="shared" si="78"/>
        <v>0</v>
      </c>
      <c r="J322" s="149">
        <f t="shared" si="78"/>
        <v>0</v>
      </c>
      <c r="K322" s="149">
        <f t="shared" si="78"/>
        <v>0</v>
      </c>
      <c r="L322" s="149">
        <f t="shared" si="78"/>
        <v>0</v>
      </c>
    </row>
    <row r="323" spans="1:12" s="21" customFormat="1" ht="42.75" hidden="1" customHeight="1">
      <c r="A323" s="58"/>
      <c r="B323" s="8" t="s">
        <v>111</v>
      </c>
      <c r="C323" s="72"/>
      <c r="D323" s="10" t="s">
        <v>18</v>
      </c>
      <c r="E323" s="10" t="s">
        <v>19</v>
      </c>
      <c r="F323" s="10" t="s">
        <v>522</v>
      </c>
      <c r="G323" s="10" t="s">
        <v>59</v>
      </c>
      <c r="H323" s="148">
        <f>I323+J323+K323+L323</f>
        <v>0</v>
      </c>
      <c r="I323" s="149">
        <f t="shared" si="78"/>
        <v>0</v>
      </c>
      <c r="J323" s="149">
        <f t="shared" si="78"/>
        <v>0</v>
      </c>
      <c r="K323" s="149">
        <f t="shared" si="78"/>
        <v>0</v>
      </c>
      <c r="L323" s="149">
        <f t="shared" si="78"/>
        <v>0</v>
      </c>
    </row>
    <row r="324" spans="1:12" s="21" customFormat="1" ht="53.25" hidden="1" customHeight="1">
      <c r="A324" s="58"/>
      <c r="B324" s="8" t="s">
        <v>258</v>
      </c>
      <c r="C324" s="72"/>
      <c r="D324" s="10" t="s">
        <v>18</v>
      </c>
      <c r="E324" s="10" t="s">
        <v>19</v>
      </c>
      <c r="F324" s="10" t="s">
        <v>522</v>
      </c>
      <c r="G324" s="10" t="s">
        <v>61</v>
      </c>
      <c r="H324" s="148">
        <f>I324+J324+K324+L324</f>
        <v>0</v>
      </c>
      <c r="I324" s="286">
        <v>0</v>
      </c>
      <c r="J324" s="149"/>
      <c r="K324" s="286">
        <v>0</v>
      </c>
      <c r="L324" s="286">
        <f>'приложение 8.3.'!L334</f>
        <v>0</v>
      </c>
    </row>
    <row r="325" spans="1:12" s="220" customFormat="1" hidden="1">
      <c r="A325" s="215"/>
      <c r="B325" s="127" t="s">
        <v>129</v>
      </c>
      <c r="C325" s="259"/>
      <c r="D325" s="260" t="s">
        <v>18</v>
      </c>
      <c r="E325" s="260" t="s">
        <v>23</v>
      </c>
      <c r="F325" s="260"/>
      <c r="G325" s="260"/>
      <c r="H325" s="304">
        <f t="shared" si="75"/>
        <v>0</v>
      </c>
      <c r="I325" s="304">
        <f>I326</f>
        <v>0</v>
      </c>
      <c r="J325" s="304">
        <f t="shared" ref="J325:L328" si="79">J326</f>
        <v>0</v>
      </c>
      <c r="K325" s="304">
        <f t="shared" si="79"/>
        <v>0</v>
      </c>
      <c r="L325" s="304">
        <f t="shared" si="79"/>
        <v>0</v>
      </c>
    </row>
    <row r="326" spans="1:12" s="210" customFormat="1" ht="41.25" hidden="1" customHeight="1">
      <c r="A326" s="209"/>
      <c r="B326" s="206" t="s">
        <v>333</v>
      </c>
      <c r="C326" s="259"/>
      <c r="D326" s="135" t="s">
        <v>18</v>
      </c>
      <c r="E326" s="135" t="s">
        <v>23</v>
      </c>
      <c r="F326" s="135" t="s">
        <v>334</v>
      </c>
      <c r="G326" s="135"/>
      <c r="H326" s="304">
        <f>SUM(I326:L326)</f>
        <v>0</v>
      </c>
      <c r="I326" s="305">
        <f>I327</f>
        <v>0</v>
      </c>
      <c r="J326" s="305">
        <f t="shared" si="79"/>
        <v>0</v>
      </c>
      <c r="K326" s="305">
        <f t="shared" si="79"/>
        <v>0</v>
      </c>
      <c r="L326" s="305">
        <f t="shared" si="79"/>
        <v>0</v>
      </c>
    </row>
    <row r="327" spans="1:12" s="210" customFormat="1" ht="18.75" hidden="1" customHeight="1">
      <c r="A327" s="209"/>
      <c r="B327" s="206" t="s">
        <v>335</v>
      </c>
      <c r="C327" s="259"/>
      <c r="D327" s="135" t="s">
        <v>18</v>
      </c>
      <c r="E327" s="135" t="s">
        <v>23</v>
      </c>
      <c r="F327" s="135" t="s">
        <v>336</v>
      </c>
      <c r="G327" s="135"/>
      <c r="H327" s="304">
        <f>SUM(I327:L327)</f>
        <v>0</v>
      </c>
      <c r="I327" s="305">
        <f>I328</f>
        <v>0</v>
      </c>
      <c r="J327" s="305">
        <f t="shared" si="79"/>
        <v>0</v>
      </c>
      <c r="K327" s="305">
        <f t="shared" si="79"/>
        <v>0</v>
      </c>
      <c r="L327" s="305">
        <f t="shared" si="79"/>
        <v>0</v>
      </c>
    </row>
    <row r="328" spans="1:12" s="210" customFormat="1" ht="25.5" hidden="1">
      <c r="A328" s="209"/>
      <c r="B328" s="105" t="s">
        <v>537</v>
      </c>
      <c r="C328" s="259"/>
      <c r="D328" s="135" t="s">
        <v>18</v>
      </c>
      <c r="E328" s="135" t="s">
        <v>23</v>
      </c>
      <c r="F328" s="135" t="s">
        <v>558</v>
      </c>
      <c r="G328" s="135"/>
      <c r="H328" s="304">
        <f>SUM(I328:L328)</f>
        <v>0</v>
      </c>
      <c r="I328" s="305">
        <f>I329</f>
        <v>0</v>
      </c>
      <c r="J328" s="305">
        <f t="shared" si="79"/>
        <v>0</v>
      </c>
      <c r="K328" s="305">
        <f t="shared" si="79"/>
        <v>0</v>
      </c>
      <c r="L328" s="305">
        <f t="shared" si="79"/>
        <v>0</v>
      </c>
    </row>
    <row r="329" spans="1:12" s="211" customFormat="1" hidden="1">
      <c r="A329" s="209"/>
      <c r="B329" s="206" t="s">
        <v>71</v>
      </c>
      <c r="C329" s="271"/>
      <c r="D329" s="135" t="s">
        <v>18</v>
      </c>
      <c r="E329" s="135" t="s">
        <v>23</v>
      </c>
      <c r="F329" s="135" t="s">
        <v>558</v>
      </c>
      <c r="G329" s="135" t="s">
        <v>72</v>
      </c>
      <c r="H329" s="304">
        <f>I329+J329+K329+L329</f>
        <v>0</v>
      </c>
      <c r="I329" s="305">
        <f>I330</f>
        <v>0</v>
      </c>
      <c r="J329" s="305">
        <f>J330</f>
        <v>0</v>
      </c>
      <c r="K329" s="305">
        <f>K330</f>
        <v>0</v>
      </c>
      <c r="L329" s="305">
        <f>L330</f>
        <v>0</v>
      </c>
    </row>
    <row r="330" spans="1:12" s="211" customFormat="1" ht="63.75" hidden="1">
      <c r="A330" s="209"/>
      <c r="B330" s="206" t="s">
        <v>79</v>
      </c>
      <c r="C330" s="271"/>
      <c r="D330" s="135" t="s">
        <v>18</v>
      </c>
      <c r="E330" s="135" t="s">
        <v>23</v>
      </c>
      <c r="F330" s="135" t="s">
        <v>558</v>
      </c>
      <c r="G330" s="135" t="s">
        <v>80</v>
      </c>
      <c r="H330" s="304">
        <f>I330+J330+K330+L330</f>
        <v>0</v>
      </c>
      <c r="I330" s="305"/>
      <c r="J330" s="305">
        <v>0</v>
      </c>
      <c r="K330" s="305">
        <v>0</v>
      </c>
      <c r="L330" s="305">
        <v>0</v>
      </c>
    </row>
    <row r="331" spans="1:12" s="272" customFormat="1">
      <c r="A331" s="215"/>
      <c r="B331" s="258" t="s">
        <v>43</v>
      </c>
      <c r="C331" s="259"/>
      <c r="D331" s="260" t="s">
        <v>18</v>
      </c>
      <c r="E331" s="260" t="s">
        <v>21</v>
      </c>
      <c r="F331" s="260"/>
      <c r="G331" s="260"/>
      <c r="H331" s="304">
        <f>SUM(I331:L331)</f>
        <v>-625.1</v>
      </c>
      <c r="I331" s="304">
        <f>I333+I382</f>
        <v>-625.1</v>
      </c>
      <c r="J331" s="304">
        <f>J333+J382</f>
        <v>0</v>
      </c>
      <c r="K331" s="304">
        <f>K333+K382</f>
        <v>0</v>
      </c>
      <c r="L331" s="304">
        <f>L333+L382</f>
        <v>0</v>
      </c>
    </row>
    <row r="332" spans="1:12" s="136" customFormat="1" ht="25.5">
      <c r="A332" s="188"/>
      <c r="B332" s="105" t="s">
        <v>92</v>
      </c>
      <c r="C332" s="138"/>
      <c r="D332" s="106" t="s">
        <v>18</v>
      </c>
      <c r="E332" s="106" t="s">
        <v>21</v>
      </c>
      <c r="F332" s="106"/>
      <c r="G332" s="106"/>
      <c r="H332" s="156">
        <f>I332+J332+K332+L332</f>
        <v>0</v>
      </c>
      <c r="I332" s="157">
        <f>I344+I369+I388</f>
        <v>0</v>
      </c>
      <c r="J332" s="157">
        <f>J344+J369+J388</f>
        <v>0</v>
      </c>
      <c r="K332" s="157">
        <f>K344+K369+K388</f>
        <v>0</v>
      </c>
      <c r="L332" s="157">
        <f>L344+L369+L388</f>
        <v>0</v>
      </c>
    </row>
    <row r="333" spans="1:12" ht="38.25">
      <c r="A333" s="212"/>
      <c r="B333" s="206" t="s">
        <v>333</v>
      </c>
      <c r="C333" s="259"/>
      <c r="D333" s="135" t="s">
        <v>18</v>
      </c>
      <c r="E333" s="135" t="s">
        <v>21</v>
      </c>
      <c r="F333" s="135" t="s">
        <v>334</v>
      </c>
      <c r="G333" s="135"/>
      <c r="H333" s="304">
        <f>I333+J333+K333+L333</f>
        <v>-625.1</v>
      </c>
      <c r="I333" s="305">
        <f>I334</f>
        <v>-625.1</v>
      </c>
      <c r="J333" s="305">
        <f>J334</f>
        <v>0</v>
      </c>
      <c r="K333" s="305">
        <f>K334</f>
        <v>0</v>
      </c>
      <c r="L333" s="305">
        <f>L334</f>
        <v>0</v>
      </c>
    </row>
    <row r="334" spans="1:12" ht="25.5">
      <c r="A334" s="212"/>
      <c r="B334" s="206" t="s">
        <v>337</v>
      </c>
      <c r="C334" s="259"/>
      <c r="D334" s="135" t="s">
        <v>18</v>
      </c>
      <c r="E334" s="135" t="s">
        <v>21</v>
      </c>
      <c r="F334" s="135" t="s">
        <v>338</v>
      </c>
      <c r="G334" s="135"/>
      <c r="H334" s="304">
        <f t="shared" ref="H334:H340" si="80">SUM(I334:L334)</f>
        <v>-625.1</v>
      </c>
      <c r="I334" s="305">
        <f>I335+I357</f>
        <v>-625.1</v>
      </c>
      <c r="J334" s="305">
        <f>J335+J357</f>
        <v>0</v>
      </c>
      <c r="K334" s="305">
        <f>K335+K357</f>
        <v>0</v>
      </c>
      <c r="L334" s="305">
        <f>L335+L357</f>
        <v>0</v>
      </c>
    </row>
    <row r="335" spans="1:12" ht="38.25">
      <c r="A335" s="212"/>
      <c r="B335" s="206" t="s">
        <v>339</v>
      </c>
      <c r="C335" s="259"/>
      <c r="D335" s="135" t="s">
        <v>18</v>
      </c>
      <c r="E335" s="135" t="s">
        <v>21</v>
      </c>
      <c r="F335" s="135" t="s">
        <v>340</v>
      </c>
      <c r="G335" s="135"/>
      <c r="H335" s="304">
        <f t="shared" si="80"/>
        <v>-4777.7</v>
      </c>
      <c r="I335" s="305">
        <f>I336+I340+I345+I349+I353</f>
        <v>-238.9</v>
      </c>
      <c r="J335" s="305">
        <f>J336+J340+J345+J349+J353</f>
        <v>0</v>
      </c>
      <c r="K335" s="305">
        <f>K336+K340+K345+K349+K353</f>
        <v>-4538.8</v>
      </c>
      <c r="L335" s="305">
        <f>L336+L340+L345+L349+L353</f>
        <v>0</v>
      </c>
    </row>
    <row r="336" spans="1:12" s="210" customFormat="1" ht="25.5" hidden="1">
      <c r="A336" s="209"/>
      <c r="B336" s="105" t="s">
        <v>537</v>
      </c>
      <c r="C336" s="259"/>
      <c r="D336" s="135" t="s">
        <v>18</v>
      </c>
      <c r="E336" s="135" t="s">
        <v>21</v>
      </c>
      <c r="F336" s="135" t="s">
        <v>593</v>
      </c>
      <c r="G336" s="135"/>
      <c r="H336" s="304">
        <f>SUM(I336:L336)</f>
        <v>0</v>
      </c>
      <c r="I336" s="305">
        <f t="shared" ref="I336:L337" si="81">I337</f>
        <v>0</v>
      </c>
      <c r="J336" s="305">
        <f t="shared" si="81"/>
        <v>0</v>
      </c>
      <c r="K336" s="305">
        <f t="shared" si="81"/>
        <v>0</v>
      </c>
      <c r="L336" s="305">
        <f t="shared" si="81"/>
        <v>0</v>
      </c>
    </row>
    <row r="337" spans="1:12" s="211" customFormat="1" ht="38.25" hidden="1">
      <c r="A337" s="209"/>
      <c r="B337" s="206" t="s">
        <v>342</v>
      </c>
      <c r="C337" s="271"/>
      <c r="D337" s="135" t="s">
        <v>18</v>
      </c>
      <c r="E337" s="135" t="s">
        <v>21</v>
      </c>
      <c r="F337" s="135" t="s">
        <v>593</v>
      </c>
      <c r="G337" s="135" t="s">
        <v>77</v>
      </c>
      <c r="H337" s="304">
        <f>I337+J337+K337+L337</f>
        <v>0</v>
      </c>
      <c r="I337" s="305">
        <f t="shared" si="81"/>
        <v>0</v>
      </c>
      <c r="J337" s="305">
        <f t="shared" si="81"/>
        <v>0</v>
      </c>
      <c r="K337" s="305">
        <f t="shared" si="81"/>
        <v>0</v>
      </c>
      <c r="L337" s="305">
        <f t="shared" si="81"/>
        <v>0</v>
      </c>
    </row>
    <row r="338" spans="1:12" s="211" customFormat="1" hidden="1">
      <c r="A338" s="209"/>
      <c r="B338" s="206" t="s">
        <v>35</v>
      </c>
      <c r="C338" s="271"/>
      <c r="D338" s="135" t="s">
        <v>18</v>
      </c>
      <c r="E338" s="135" t="s">
        <v>21</v>
      </c>
      <c r="F338" s="135" t="s">
        <v>593</v>
      </c>
      <c r="G338" s="135" t="s">
        <v>78</v>
      </c>
      <c r="H338" s="304">
        <f>I338+J338+K338+L338</f>
        <v>0</v>
      </c>
      <c r="I338" s="305">
        <f>I339</f>
        <v>0</v>
      </c>
      <c r="J338" s="305">
        <v>0</v>
      </c>
      <c r="K338" s="305">
        <v>0</v>
      </c>
      <c r="L338" s="305">
        <v>0</v>
      </c>
    </row>
    <row r="339" spans="1:12" s="211" customFormat="1" ht="51" hidden="1">
      <c r="A339" s="209"/>
      <c r="B339" s="206" t="s">
        <v>90</v>
      </c>
      <c r="C339" s="127"/>
      <c r="D339" s="106" t="s">
        <v>18</v>
      </c>
      <c r="E339" s="106" t="s">
        <v>21</v>
      </c>
      <c r="F339" s="135" t="s">
        <v>593</v>
      </c>
      <c r="G339" s="135" t="s">
        <v>91</v>
      </c>
      <c r="H339" s="304">
        <f>SUM(I339:L339)</f>
        <v>0</v>
      </c>
      <c r="I339" s="305"/>
      <c r="J339" s="305">
        <v>0</v>
      </c>
      <c r="K339" s="305">
        <v>0</v>
      </c>
      <c r="L339" s="305">
        <v>0</v>
      </c>
    </row>
    <row r="340" spans="1:12" ht="114.75">
      <c r="A340" s="212"/>
      <c r="B340" s="206" t="s">
        <v>473</v>
      </c>
      <c r="C340" s="259"/>
      <c r="D340" s="135" t="s">
        <v>18</v>
      </c>
      <c r="E340" s="135" t="s">
        <v>21</v>
      </c>
      <c r="F340" s="135" t="s">
        <v>341</v>
      </c>
      <c r="G340" s="135"/>
      <c r="H340" s="304">
        <f t="shared" si="80"/>
        <v>-4538.8</v>
      </c>
      <c r="I340" s="305">
        <f>I341</f>
        <v>0</v>
      </c>
      <c r="J340" s="305">
        <f t="shared" ref="J340:L342" si="82">J341</f>
        <v>0</v>
      </c>
      <c r="K340" s="305">
        <f t="shared" si="82"/>
        <v>-4538.8</v>
      </c>
      <c r="L340" s="305">
        <f t="shared" si="82"/>
        <v>0</v>
      </c>
    </row>
    <row r="341" spans="1:12" ht="38.25">
      <c r="A341" s="212"/>
      <c r="B341" s="206" t="s">
        <v>342</v>
      </c>
      <c r="C341" s="259"/>
      <c r="D341" s="135" t="s">
        <v>18</v>
      </c>
      <c r="E341" s="135" t="s">
        <v>21</v>
      </c>
      <c r="F341" s="135" t="s">
        <v>341</v>
      </c>
      <c r="G341" s="135" t="s">
        <v>77</v>
      </c>
      <c r="H341" s="304">
        <f>SUM(I341:L341)</f>
        <v>-4538.8</v>
      </c>
      <c r="I341" s="305">
        <f>I342</f>
        <v>0</v>
      </c>
      <c r="J341" s="305">
        <f t="shared" si="82"/>
        <v>0</v>
      </c>
      <c r="K341" s="305">
        <f t="shared" si="82"/>
        <v>-4538.8</v>
      </c>
      <c r="L341" s="305">
        <f t="shared" si="82"/>
        <v>0</v>
      </c>
    </row>
    <row r="342" spans="1:12">
      <c r="A342" s="212"/>
      <c r="B342" s="206" t="s">
        <v>35</v>
      </c>
      <c r="C342" s="259"/>
      <c r="D342" s="135" t="s">
        <v>18</v>
      </c>
      <c r="E342" s="135" t="s">
        <v>21</v>
      </c>
      <c r="F342" s="135" t="s">
        <v>341</v>
      </c>
      <c r="G342" s="135" t="s">
        <v>78</v>
      </c>
      <c r="H342" s="304">
        <f>SUM(I342:L342)</f>
        <v>-4538.8</v>
      </c>
      <c r="I342" s="305">
        <f>I343</f>
        <v>0</v>
      </c>
      <c r="J342" s="305">
        <f t="shared" si="82"/>
        <v>0</v>
      </c>
      <c r="K342" s="305">
        <f>K343</f>
        <v>-4538.8</v>
      </c>
      <c r="L342" s="305">
        <f t="shared" si="82"/>
        <v>0</v>
      </c>
    </row>
    <row r="343" spans="1:12" ht="51">
      <c r="A343" s="212"/>
      <c r="B343" s="206" t="s">
        <v>90</v>
      </c>
      <c r="C343" s="259"/>
      <c r="D343" s="135" t="s">
        <v>18</v>
      </c>
      <c r="E343" s="135" t="s">
        <v>21</v>
      </c>
      <c r="F343" s="135" t="s">
        <v>341</v>
      </c>
      <c r="G343" s="135" t="s">
        <v>91</v>
      </c>
      <c r="H343" s="304">
        <f>SUM(I343:L343)</f>
        <v>-4538.8</v>
      </c>
      <c r="I343" s="305">
        <v>0</v>
      </c>
      <c r="J343" s="305">
        <v>0</v>
      </c>
      <c r="K343" s="305">
        <f>-4538.8</f>
        <v>-4538.8</v>
      </c>
      <c r="L343" s="305">
        <v>0</v>
      </c>
    </row>
    <row r="344" spans="1:12">
      <c r="A344" s="212"/>
      <c r="B344" s="206" t="s">
        <v>451</v>
      </c>
      <c r="C344" s="259"/>
      <c r="D344" s="135" t="s">
        <v>18</v>
      </c>
      <c r="E344" s="135" t="s">
        <v>21</v>
      </c>
      <c r="F344" s="135" t="s">
        <v>341</v>
      </c>
      <c r="G344" s="135" t="s">
        <v>91</v>
      </c>
      <c r="H344" s="304">
        <f>SUBTOTAL(9,I344:L344)</f>
        <v>-4538.8</v>
      </c>
      <c r="I344" s="305">
        <v>0</v>
      </c>
      <c r="J344" s="305">
        <v>0</v>
      </c>
      <c r="K344" s="305">
        <f>-4538.8</f>
        <v>-4538.8</v>
      </c>
      <c r="L344" s="305">
        <v>0</v>
      </c>
    </row>
    <row r="345" spans="1:12" ht="153">
      <c r="A345" s="212"/>
      <c r="B345" s="228" t="s">
        <v>613</v>
      </c>
      <c r="C345" s="259"/>
      <c r="D345" s="135" t="s">
        <v>18</v>
      </c>
      <c r="E345" s="135" t="s">
        <v>21</v>
      </c>
      <c r="F345" s="135" t="s">
        <v>614</v>
      </c>
      <c r="G345" s="135"/>
      <c r="H345" s="304">
        <f>SUM(I345:L345)</f>
        <v>-238.9</v>
      </c>
      <c r="I345" s="305">
        <f>I346</f>
        <v>-238.9</v>
      </c>
      <c r="J345" s="305">
        <f>J346</f>
        <v>0</v>
      </c>
      <c r="K345" s="305">
        <f>K346</f>
        <v>0</v>
      </c>
      <c r="L345" s="305">
        <f>L346</f>
        <v>0</v>
      </c>
    </row>
    <row r="346" spans="1:12" ht="38.25">
      <c r="A346" s="212"/>
      <c r="B346" s="206" t="s">
        <v>342</v>
      </c>
      <c r="C346" s="259"/>
      <c r="D346" s="135" t="s">
        <v>18</v>
      </c>
      <c r="E346" s="135" t="s">
        <v>21</v>
      </c>
      <c r="F346" s="135" t="s">
        <v>614</v>
      </c>
      <c r="G346" s="135" t="s">
        <v>77</v>
      </c>
      <c r="H346" s="304">
        <f>SUM(I346:L346)</f>
        <v>-238.9</v>
      </c>
      <c r="I346" s="305">
        <f>I347</f>
        <v>-238.9</v>
      </c>
      <c r="J346" s="305">
        <f t="shared" ref="J346:L347" si="83">J347</f>
        <v>0</v>
      </c>
      <c r="K346" s="305">
        <f t="shared" si="83"/>
        <v>0</v>
      </c>
      <c r="L346" s="305">
        <f t="shared" si="83"/>
        <v>0</v>
      </c>
    </row>
    <row r="347" spans="1:12">
      <c r="A347" s="212"/>
      <c r="B347" s="206" t="s">
        <v>35</v>
      </c>
      <c r="C347" s="259"/>
      <c r="D347" s="135" t="s">
        <v>18</v>
      </c>
      <c r="E347" s="135" t="s">
        <v>21</v>
      </c>
      <c r="F347" s="135" t="s">
        <v>614</v>
      </c>
      <c r="G347" s="135" t="s">
        <v>78</v>
      </c>
      <c r="H347" s="304">
        <f>SUM(I347:L347)</f>
        <v>-238.9</v>
      </c>
      <c r="I347" s="305">
        <f>I348</f>
        <v>-238.9</v>
      </c>
      <c r="J347" s="305">
        <f t="shared" si="83"/>
        <v>0</v>
      </c>
      <c r="K347" s="305">
        <v>0</v>
      </c>
      <c r="L347" s="305">
        <f t="shared" si="83"/>
        <v>0</v>
      </c>
    </row>
    <row r="348" spans="1:12" ht="51">
      <c r="A348" s="212"/>
      <c r="B348" s="206" t="s">
        <v>90</v>
      </c>
      <c r="C348" s="259"/>
      <c r="D348" s="135" t="s">
        <v>18</v>
      </c>
      <c r="E348" s="135" t="s">
        <v>21</v>
      </c>
      <c r="F348" s="135" t="s">
        <v>614</v>
      </c>
      <c r="G348" s="135" t="s">
        <v>91</v>
      </c>
      <c r="H348" s="304">
        <f>SUM(I348:L348)</f>
        <v>-238.9</v>
      </c>
      <c r="I348" s="305">
        <f>-238.9</f>
        <v>-238.9</v>
      </c>
      <c r="J348" s="305">
        <v>0</v>
      </c>
      <c r="K348" s="305">
        <v>0</v>
      </c>
      <c r="L348" s="305">
        <v>0</v>
      </c>
    </row>
    <row r="349" spans="1:12" ht="229.5" hidden="1">
      <c r="A349" s="212"/>
      <c r="B349" s="206" t="s">
        <v>474</v>
      </c>
      <c r="C349" s="259"/>
      <c r="D349" s="135" t="s">
        <v>18</v>
      </c>
      <c r="E349" s="135" t="s">
        <v>21</v>
      </c>
      <c r="F349" s="135" t="s">
        <v>343</v>
      </c>
      <c r="G349" s="135"/>
      <c r="H349" s="304">
        <f t="shared" ref="H349:H365" si="84">SUM(I349:L349)</f>
        <v>0</v>
      </c>
      <c r="I349" s="305">
        <f>I350</f>
        <v>0</v>
      </c>
      <c r="J349" s="305">
        <f t="shared" ref="J349:L351" si="85">J350</f>
        <v>0</v>
      </c>
      <c r="K349" s="305">
        <f t="shared" si="85"/>
        <v>0</v>
      </c>
      <c r="L349" s="305">
        <f t="shared" si="85"/>
        <v>0</v>
      </c>
    </row>
    <row r="350" spans="1:12" ht="38.25" hidden="1">
      <c r="A350" s="212"/>
      <c r="B350" s="206" t="s">
        <v>342</v>
      </c>
      <c r="C350" s="259"/>
      <c r="D350" s="135" t="s">
        <v>18</v>
      </c>
      <c r="E350" s="135" t="s">
        <v>21</v>
      </c>
      <c r="F350" s="135" t="s">
        <v>343</v>
      </c>
      <c r="G350" s="135" t="s">
        <v>77</v>
      </c>
      <c r="H350" s="304">
        <f t="shared" si="84"/>
        <v>0</v>
      </c>
      <c r="I350" s="305">
        <f>I351</f>
        <v>0</v>
      </c>
      <c r="J350" s="305">
        <f t="shared" si="85"/>
        <v>0</v>
      </c>
      <c r="K350" s="305">
        <f t="shared" si="85"/>
        <v>0</v>
      </c>
      <c r="L350" s="305">
        <f t="shared" si="85"/>
        <v>0</v>
      </c>
    </row>
    <row r="351" spans="1:12" hidden="1">
      <c r="A351" s="212"/>
      <c r="B351" s="206" t="s">
        <v>35</v>
      </c>
      <c r="C351" s="259"/>
      <c r="D351" s="135" t="s">
        <v>18</v>
      </c>
      <c r="E351" s="135" t="s">
        <v>21</v>
      </c>
      <c r="F351" s="135" t="s">
        <v>343</v>
      </c>
      <c r="G351" s="135" t="s">
        <v>78</v>
      </c>
      <c r="H351" s="304">
        <f t="shared" si="84"/>
        <v>0</v>
      </c>
      <c r="I351" s="305">
        <f>I352</f>
        <v>0</v>
      </c>
      <c r="J351" s="305">
        <f t="shared" si="85"/>
        <v>0</v>
      </c>
      <c r="K351" s="305">
        <f>K352</f>
        <v>0</v>
      </c>
      <c r="L351" s="305">
        <f t="shared" si="85"/>
        <v>0</v>
      </c>
    </row>
    <row r="352" spans="1:12" ht="51" hidden="1">
      <c r="A352" s="212"/>
      <c r="B352" s="206" t="s">
        <v>90</v>
      </c>
      <c r="C352" s="259"/>
      <c r="D352" s="135" t="s">
        <v>18</v>
      </c>
      <c r="E352" s="135" t="s">
        <v>21</v>
      </c>
      <c r="F352" s="135" t="s">
        <v>343</v>
      </c>
      <c r="G352" s="135" t="s">
        <v>91</v>
      </c>
      <c r="H352" s="304">
        <f t="shared" si="84"/>
        <v>0</v>
      </c>
      <c r="I352" s="305">
        <v>0</v>
      </c>
      <c r="J352" s="305">
        <v>0</v>
      </c>
      <c r="K352" s="305"/>
      <c r="L352" s="305">
        <v>0</v>
      </c>
    </row>
    <row r="353" spans="1:12" ht="255" hidden="1">
      <c r="A353" s="212"/>
      <c r="B353" s="206" t="s">
        <v>475</v>
      </c>
      <c r="C353" s="259"/>
      <c r="D353" s="135" t="s">
        <v>18</v>
      </c>
      <c r="E353" s="135" t="s">
        <v>21</v>
      </c>
      <c r="F353" s="135" t="s">
        <v>344</v>
      </c>
      <c r="G353" s="135"/>
      <c r="H353" s="304">
        <f t="shared" si="84"/>
        <v>0</v>
      </c>
      <c r="I353" s="305">
        <f>I354</f>
        <v>0</v>
      </c>
      <c r="J353" s="305">
        <f t="shared" ref="J353:L355" si="86">J354</f>
        <v>0</v>
      </c>
      <c r="K353" s="305">
        <f t="shared" si="86"/>
        <v>0</v>
      </c>
      <c r="L353" s="305">
        <f t="shared" si="86"/>
        <v>0</v>
      </c>
    </row>
    <row r="354" spans="1:12" ht="38.25" hidden="1">
      <c r="A354" s="212"/>
      <c r="B354" s="206" t="s">
        <v>342</v>
      </c>
      <c r="C354" s="259"/>
      <c r="D354" s="135" t="s">
        <v>18</v>
      </c>
      <c r="E354" s="135" t="s">
        <v>21</v>
      </c>
      <c r="F354" s="135" t="s">
        <v>344</v>
      </c>
      <c r="G354" s="135" t="s">
        <v>77</v>
      </c>
      <c r="H354" s="304">
        <f t="shared" si="84"/>
        <v>0</v>
      </c>
      <c r="I354" s="305">
        <f>I355</f>
        <v>0</v>
      </c>
      <c r="J354" s="305">
        <f t="shared" si="86"/>
        <v>0</v>
      </c>
      <c r="K354" s="305">
        <f t="shared" si="86"/>
        <v>0</v>
      </c>
      <c r="L354" s="305">
        <f t="shared" si="86"/>
        <v>0</v>
      </c>
    </row>
    <row r="355" spans="1:12" hidden="1">
      <c r="A355" s="212"/>
      <c r="B355" s="206" t="s">
        <v>35</v>
      </c>
      <c r="C355" s="259"/>
      <c r="D355" s="135" t="s">
        <v>18</v>
      </c>
      <c r="E355" s="135" t="s">
        <v>21</v>
      </c>
      <c r="F355" s="135" t="s">
        <v>344</v>
      </c>
      <c r="G355" s="135" t="s">
        <v>78</v>
      </c>
      <c r="H355" s="304">
        <f t="shared" si="84"/>
        <v>0</v>
      </c>
      <c r="I355" s="305">
        <f>I356</f>
        <v>0</v>
      </c>
      <c r="J355" s="305">
        <f t="shared" si="86"/>
        <v>0</v>
      </c>
      <c r="K355" s="305">
        <f t="shared" si="86"/>
        <v>0</v>
      </c>
      <c r="L355" s="305">
        <f t="shared" si="86"/>
        <v>0</v>
      </c>
    </row>
    <row r="356" spans="1:12" ht="51" hidden="1">
      <c r="A356" s="212"/>
      <c r="B356" s="206" t="s">
        <v>90</v>
      </c>
      <c r="C356" s="259"/>
      <c r="D356" s="135" t="s">
        <v>18</v>
      </c>
      <c r="E356" s="135" t="s">
        <v>21</v>
      </c>
      <c r="F356" s="135" t="s">
        <v>344</v>
      </c>
      <c r="G356" s="135" t="s">
        <v>91</v>
      </c>
      <c r="H356" s="304">
        <f t="shared" si="84"/>
        <v>0</v>
      </c>
      <c r="I356" s="305"/>
      <c r="J356" s="305">
        <v>0</v>
      </c>
      <c r="K356" s="305">
        <v>0</v>
      </c>
      <c r="L356" s="305">
        <v>0</v>
      </c>
    </row>
    <row r="357" spans="1:12" ht="38.25">
      <c r="A357" s="212"/>
      <c r="B357" s="206" t="s">
        <v>345</v>
      </c>
      <c r="C357" s="259"/>
      <c r="D357" s="135" t="s">
        <v>18</v>
      </c>
      <c r="E357" s="135" t="s">
        <v>21</v>
      </c>
      <c r="F357" s="135" t="s">
        <v>346</v>
      </c>
      <c r="G357" s="135"/>
      <c r="H357" s="304">
        <f t="shared" si="84"/>
        <v>4152.6000000000004</v>
      </c>
      <c r="I357" s="305">
        <f>I358+I365+I370+I374+I378</f>
        <v>-386.20000000000005</v>
      </c>
      <c r="J357" s="305">
        <f>J358+J365+J370+J374+J378</f>
        <v>0</v>
      </c>
      <c r="K357" s="305">
        <f>K358+K365+K370+K374+K378</f>
        <v>4538.8</v>
      </c>
      <c r="L357" s="305">
        <f>L358+L365+L370+L374+L378</f>
        <v>0</v>
      </c>
    </row>
    <row r="358" spans="1:12" ht="25.5">
      <c r="A358" s="212"/>
      <c r="B358" s="206" t="s">
        <v>537</v>
      </c>
      <c r="C358" s="259"/>
      <c r="D358" s="135" t="s">
        <v>18</v>
      </c>
      <c r="E358" s="135" t="s">
        <v>21</v>
      </c>
      <c r="F358" s="135" t="s">
        <v>559</v>
      </c>
      <c r="G358" s="135"/>
      <c r="H358" s="304">
        <f t="shared" ref="H358:H364" si="87">SUM(I358:L358)</f>
        <v>-625.1</v>
      </c>
      <c r="I358" s="305">
        <f>I359+I362</f>
        <v>-625.1</v>
      </c>
      <c r="J358" s="305">
        <f>J359+J362</f>
        <v>0</v>
      </c>
      <c r="K358" s="305">
        <f>K359+K362</f>
        <v>0</v>
      </c>
      <c r="L358" s="305">
        <f>L359+L362</f>
        <v>0</v>
      </c>
    </row>
    <row r="359" spans="1:12" ht="38.25">
      <c r="A359" s="212"/>
      <c r="B359" s="105" t="s">
        <v>86</v>
      </c>
      <c r="C359" s="259"/>
      <c r="D359" s="135" t="s">
        <v>18</v>
      </c>
      <c r="E359" s="135" t="s">
        <v>21</v>
      </c>
      <c r="F359" s="135" t="s">
        <v>559</v>
      </c>
      <c r="G359" s="135" t="s">
        <v>57</v>
      </c>
      <c r="H359" s="304">
        <f t="shared" si="87"/>
        <v>-625.1</v>
      </c>
      <c r="I359" s="305">
        <f t="shared" ref="I359:L360" si="88">I360</f>
        <v>-625.1</v>
      </c>
      <c r="J359" s="305">
        <f t="shared" si="88"/>
        <v>0</v>
      </c>
      <c r="K359" s="305">
        <f t="shared" si="88"/>
        <v>0</v>
      </c>
      <c r="L359" s="305">
        <f t="shared" si="88"/>
        <v>0</v>
      </c>
    </row>
    <row r="360" spans="1:12" ht="38.25">
      <c r="A360" s="212"/>
      <c r="B360" s="105" t="s">
        <v>111</v>
      </c>
      <c r="C360" s="259"/>
      <c r="D360" s="135" t="s">
        <v>18</v>
      </c>
      <c r="E360" s="135" t="s">
        <v>21</v>
      </c>
      <c r="F360" s="135" t="s">
        <v>559</v>
      </c>
      <c r="G360" s="135" t="s">
        <v>59</v>
      </c>
      <c r="H360" s="304">
        <f t="shared" si="87"/>
        <v>-625.1</v>
      </c>
      <c r="I360" s="305">
        <f t="shared" si="88"/>
        <v>-625.1</v>
      </c>
      <c r="J360" s="305">
        <f t="shared" si="88"/>
        <v>0</v>
      </c>
      <c r="K360" s="305">
        <f t="shared" si="88"/>
        <v>0</v>
      </c>
      <c r="L360" s="305">
        <f t="shared" si="88"/>
        <v>0</v>
      </c>
    </row>
    <row r="361" spans="1:12" ht="51">
      <c r="A361" s="212"/>
      <c r="B361" s="105" t="s">
        <v>258</v>
      </c>
      <c r="C361" s="259"/>
      <c r="D361" s="135" t="s">
        <v>18</v>
      </c>
      <c r="E361" s="135" t="s">
        <v>21</v>
      </c>
      <c r="F361" s="135" t="s">
        <v>559</v>
      </c>
      <c r="G361" s="135" t="s">
        <v>61</v>
      </c>
      <c r="H361" s="304">
        <f t="shared" si="87"/>
        <v>-625.1</v>
      </c>
      <c r="I361" s="305">
        <f>-0.1-625</f>
        <v>-625.1</v>
      </c>
      <c r="J361" s="305">
        <v>0</v>
      </c>
      <c r="K361" s="305">
        <v>0</v>
      </c>
      <c r="L361" s="305">
        <v>0</v>
      </c>
    </row>
    <row r="362" spans="1:12" ht="38.25" hidden="1">
      <c r="A362" s="212"/>
      <c r="B362" s="206" t="s">
        <v>342</v>
      </c>
      <c r="C362" s="259"/>
      <c r="D362" s="135" t="s">
        <v>18</v>
      </c>
      <c r="E362" s="135" t="s">
        <v>21</v>
      </c>
      <c r="F362" s="135" t="s">
        <v>559</v>
      </c>
      <c r="G362" s="135" t="s">
        <v>77</v>
      </c>
      <c r="H362" s="304">
        <f t="shared" si="87"/>
        <v>0</v>
      </c>
      <c r="I362" s="305">
        <f>I363</f>
        <v>0</v>
      </c>
      <c r="J362" s="305">
        <f t="shared" ref="J362:L363" si="89">J363</f>
        <v>0</v>
      </c>
      <c r="K362" s="305">
        <f t="shared" si="89"/>
        <v>0</v>
      </c>
      <c r="L362" s="305">
        <f t="shared" si="89"/>
        <v>0</v>
      </c>
    </row>
    <row r="363" spans="1:12" hidden="1">
      <c r="A363" s="212"/>
      <c r="B363" s="206" t="s">
        <v>35</v>
      </c>
      <c r="C363" s="259"/>
      <c r="D363" s="135" t="s">
        <v>18</v>
      </c>
      <c r="E363" s="135" t="s">
        <v>21</v>
      </c>
      <c r="F363" s="135" t="s">
        <v>559</v>
      </c>
      <c r="G363" s="135" t="s">
        <v>78</v>
      </c>
      <c r="H363" s="304">
        <f t="shared" si="87"/>
        <v>0</v>
      </c>
      <c r="I363" s="305">
        <f>I364</f>
        <v>0</v>
      </c>
      <c r="J363" s="305">
        <f t="shared" si="89"/>
        <v>0</v>
      </c>
      <c r="K363" s="305">
        <f t="shared" si="89"/>
        <v>0</v>
      </c>
      <c r="L363" s="305">
        <f t="shared" si="89"/>
        <v>0</v>
      </c>
    </row>
    <row r="364" spans="1:12" ht="51" hidden="1">
      <c r="A364" s="212"/>
      <c r="B364" s="206" t="s">
        <v>90</v>
      </c>
      <c r="C364" s="259"/>
      <c r="D364" s="135" t="s">
        <v>18</v>
      </c>
      <c r="E364" s="135" t="s">
        <v>21</v>
      </c>
      <c r="F364" s="135" t="s">
        <v>559</v>
      </c>
      <c r="G364" s="135" t="s">
        <v>91</v>
      </c>
      <c r="H364" s="304">
        <f t="shared" si="87"/>
        <v>0</v>
      </c>
      <c r="I364" s="305"/>
      <c r="J364" s="305">
        <v>0</v>
      </c>
      <c r="K364" s="305">
        <v>0</v>
      </c>
      <c r="L364" s="305">
        <v>0</v>
      </c>
    </row>
    <row r="365" spans="1:12" ht="114.75">
      <c r="A365" s="212"/>
      <c r="B365" s="206" t="s">
        <v>473</v>
      </c>
      <c r="C365" s="259"/>
      <c r="D365" s="135" t="s">
        <v>18</v>
      </c>
      <c r="E365" s="135" t="s">
        <v>21</v>
      </c>
      <c r="F365" s="135" t="s">
        <v>347</v>
      </c>
      <c r="G365" s="135"/>
      <c r="H365" s="304">
        <f t="shared" si="84"/>
        <v>4538.8</v>
      </c>
      <c r="I365" s="305">
        <f>I366</f>
        <v>0</v>
      </c>
      <c r="J365" s="305">
        <f t="shared" ref="J365:L367" si="90">J366</f>
        <v>0</v>
      </c>
      <c r="K365" s="305">
        <f t="shared" si="90"/>
        <v>4538.8</v>
      </c>
      <c r="L365" s="305">
        <f t="shared" si="90"/>
        <v>0</v>
      </c>
    </row>
    <row r="366" spans="1:12" ht="38.25">
      <c r="A366" s="212"/>
      <c r="B366" s="105" t="s">
        <v>86</v>
      </c>
      <c r="C366" s="259"/>
      <c r="D366" s="135" t="s">
        <v>18</v>
      </c>
      <c r="E366" s="135" t="s">
        <v>21</v>
      </c>
      <c r="F366" s="135" t="s">
        <v>347</v>
      </c>
      <c r="G366" s="135" t="s">
        <v>57</v>
      </c>
      <c r="H366" s="304">
        <f>SUM(I366:L366)</f>
        <v>4538.8</v>
      </c>
      <c r="I366" s="305">
        <f>I367</f>
        <v>0</v>
      </c>
      <c r="J366" s="305">
        <f t="shared" si="90"/>
        <v>0</v>
      </c>
      <c r="K366" s="305">
        <f t="shared" si="90"/>
        <v>4538.8</v>
      </c>
      <c r="L366" s="305">
        <f t="shared" si="90"/>
        <v>0</v>
      </c>
    </row>
    <row r="367" spans="1:12" ht="38.25">
      <c r="A367" s="212"/>
      <c r="B367" s="105" t="s">
        <v>111</v>
      </c>
      <c r="C367" s="259"/>
      <c r="D367" s="135" t="s">
        <v>18</v>
      </c>
      <c r="E367" s="135" t="s">
        <v>21</v>
      </c>
      <c r="F367" s="135" t="s">
        <v>347</v>
      </c>
      <c r="G367" s="135" t="s">
        <v>59</v>
      </c>
      <c r="H367" s="304">
        <f>SUM(I367:L367)</f>
        <v>4538.8</v>
      </c>
      <c r="I367" s="305">
        <f>I368</f>
        <v>0</v>
      </c>
      <c r="J367" s="305">
        <f t="shared" si="90"/>
        <v>0</v>
      </c>
      <c r="K367" s="305">
        <f t="shared" si="90"/>
        <v>4538.8</v>
      </c>
      <c r="L367" s="305">
        <f t="shared" si="90"/>
        <v>0</v>
      </c>
    </row>
    <row r="368" spans="1:12" ht="51">
      <c r="A368" s="212"/>
      <c r="B368" s="105" t="s">
        <v>258</v>
      </c>
      <c r="C368" s="259"/>
      <c r="D368" s="135" t="s">
        <v>18</v>
      </c>
      <c r="E368" s="135" t="s">
        <v>21</v>
      </c>
      <c r="F368" s="135" t="s">
        <v>347</v>
      </c>
      <c r="G368" s="135" t="s">
        <v>61</v>
      </c>
      <c r="H368" s="304">
        <f>SUM(I368:L368)</f>
        <v>4538.8</v>
      </c>
      <c r="I368" s="305">
        <v>0</v>
      </c>
      <c r="J368" s="305">
        <v>0</v>
      </c>
      <c r="K368" s="305">
        <f>4538.8</f>
        <v>4538.8</v>
      </c>
      <c r="L368" s="305">
        <v>0</v>
      </c>
    </row>
    <row r="369" spans="1:12">
      <c r="A369" s="212"/>
      <c r="B369" s="105" t="s">
        <v>451</v>
      </c>
      <c r="C369" s="259"/>
      <c r="D369" s="135" t="s">
        <v>18</v>
      </c>
      <c r="E369" s="135" t="s">
        <v>21</v>
      </c>
      <c r="F369" s="135" t="s">
        <v>347</v>
      </c>
      <c r="G369" s="135" t="s">
        <v>61</v>
      </c>
      <c r="H369" s="304">
        <f>SUBTOTAL(9,I369:L369)</f>
        <v>4538.8</v>
      </c>
      <c r="I369" s="305">
        <v>0</v>
      </c>
      <c r="J369" s="305">
        <v>0</v>
      </c>
      <c r="K369" s="305">
        <f>4538.8</f>
        <v>4538.8</v>
      </c>
      <c r="L369" s="305">
        <v>0</v>
      </c>
    </row>
    <row r="370" spans="1:12" ht="153">
      <c r="A370" s="212"/>
      <c r="B370" s="108" t="s">
        <v>613</v>
      </c>
      <c r="C370" s="259"/>
      <c r="D370" s="135" t="s">
        <v>18</v>
      </c>
      <c r="E370" s="135" t="s">
        <v>21</v>
      </c>
      <c r="F370" s="135" t="s">
        <v>615</v>
      </c>
      <c r="G370" s="135"/>
      <c r="H370" s="304">
        <f>SUM(I370:L370)</f>
        <v>238.9</v>
      </c>
      <c r="I370" s="305">
        <f t="shared" ref="I370:L372" si="91">I371</f>
        <v>238.9</v>
      </c>
      <c r="J370" s="305">
        <f t="shared" si="91"/>
        <v>0</v>
      </c>
      <c r="K370" s="305">
        <f t="shared" si="91"/>
        <v>0</v>
      </c>
      <c r="L370" s="305">
        <f t="shared" si="91"/>
        <v>0</v>
      </c>
    </row>
    <row r="371" spans="1:12" ht="38.25">
      <c r="A371" s="212"/>
      <c r="B371" s="105" t="s">
        <v>86</v>
      </c>
      <c r="C371" s="259"/>
      <c r="D371" s="135" t="s">
        <v>18</v>
      </c>
      <c r="E371" s="135" t="s">
        <v>21</v>
      </c>
      <c r="F371" s="135" t="s">
        <v>615</v>
      </c>
      <c r="G371" s="135" t="s">
        <v>57</v>
      </c>
      <c r="H371" s="304">
        <f>SUM(I371:L371)</f>
        <v>238.9</v>
      </c>
      <c r="I371" s="305">
        <f t="shared" si="91"/>
        <v>238.9</v>
      </c>
      <c r="J371" s="305">
        <f t="shared" si="91"/>
        <v>0</v>
      </c>
      <c r="K371" s="305">
        <f t="shared" si="91"/>
        <v>0</v>
      </c>
      <c r="L371" s="305">
        <f t="shared" si="91"/>
        <v>0</v>
      </c>
    </row>
    <row r="372" spans="1:12" ht="38.25">
      <c r="A372" s="212"/>
      <c r="B372" s="105" t="s">
        <v>111</v>
      </c>
      <c r="C372" s="259"/>
      <c r="D372" s="135" t="s">
        <v>18</v>
      </c>
      <c r="E372" s="135" t="s">
        <v>21</v>
      </c>
      <c r="F372" s="135" t="s">
        <v>615</v>
      </c>
      <c r="G372" s="135" t="s">
        <v>59</v>
      </c>
      <c r="H372" s="304">
        <f>SUM(I372:L372)</f>
        <v>238.9</v>
      </c>
      <c r="I372" s="305">
        <f t="shared" si="91"/>
        <v>238.9</v>
      </c>
      <c r="J372" s="305">
        <f t="shared" si="91"/>
        <v>0</v>
      </c>
      <c r="K372" s="305">
        <f t="shared" si="91"/>
        <v>0</v>
      </c>
      <c r="L372" s="305">
        <f t="shared" si="91"/>
        <v>0</v>
      </c>
    </row>
    <row r="373" spans="1:12" ht="51">
      <c r="A373" s="212"/>
      <c r="B373" s="105" t="s">
        <v>258</v>
      </c>
      <c r="C373" s="259"/>
      <c r="D373" s="135" t="s">
        <v>18</v>
      </c>
      <c r="E373" s="135" t="s">
        <v>21</v>
      </c>
      <c r="F373" s="135" t="s">
        <v>615</v>
      </c>
      <c r="G373" s="135" t="s">
        <v>61</v>
      </c>
      <c r="H373" s="304">
        <f>SUM(I373:L373)</f>
        <v>238.9</v>
      </c>
      <c r="I373" s="305">
        <f>238.9</f>
        <v>238.9</v>
      </c>
      <c r="J373" s="305">
        <v>0</v>
      </c>
      <c r="K373" s="305">
        <v>0</v>
      </c>
      <c r="L373" s="305">
        <v>0</v>
      </c>
    </row>
    <row r="374" spans="1:12" ht="229.5" hidden="1">
      <c r="A374" s="212"/>
      <c r="B374" s="206" t="s">
        <v>474</v>
      </c>
      <c r="C374" s="259"/>
      <c r="D374" s="135" t="s">
        <v>18</v>
      </c>
      <c r="E374" s="135" t="s">
        <v>21</v>
      </c>
      <c r="F374" s="135" t="s">
        <v>348</v>
      </c>
      <c r="G374" s="135"/>
      <c r="H374" s="304">
        <f t="shared" ref="H374:H381" si="92">SUM(I374:L374)</f>
        <v>0</v>
      </c>
      <c r="I374" s="305">
        <f>I375</f>
        <v>0</v>
      </c>
      <c r="J374" s="305">
        <f t="shared" ref="J374:L376" si="93">J375</f>
        <v>0</v>
      </c>
      <c r="K374" s="305">
        <f t="shared" si="93"/>
        <v>0</v>
      </c>
      <c r="L374" s="305">
        <f t="shared" si="93"/>
        <v>0</v>
      </c>
    </row>
    <row r="375" spans="1:12" ht="38.25" hidden="1">
      <c r="A375" s="212"/>
      <c r="B375" s="105" t="s">
        <v>86</v>
      </c>
      <c r="C375" s="259"/>
      <c r="D375" s="135" t="s">
        <v>18</v>
      </c>
      <c r="E375" s="135" t="s">
        <v>21</v>
      </c>
      <c r="F375" s="135" t="s">
        <v>348</v>
      </c>
      <c r="G375" s="135" t="s">
        <v>57</v>
      </c>
      <c r="H375" s="304">
        <f t="shared" si="92"/>
        <v>0</v>
      </c>
      <c r="I375" s="305">
        <f>I376</f>
        <v>0</v>
      </c>
      <c r="J375" s="305">
        <f t="shared" si="93"/>
        <v>0</v>
      </c>
      <c r="K375" s="305">
        <f t="shared" si="93"/>
        <v>0</v>
      </c>
      <c r="L375" s="305">
        <f t="shared" si="93"/>
        <v>0</v>
      </c>
    </row>
    <row r="376" spans="1:12" ht="38.25" hidden="1">
      <c r="A376" s="212"/>
      <c r="B376" s="105" t="s">
        <v>111</v>
      </c>
      <c r="C376" s="259"/>
      <c r="D376" s="135" t="s">
        <v>18</v>
      </c>
      <c r="E376" s="135" t="s">
        <v>21</v>
      </c>
      <c r="F376" s="135" t="s">
        <v>348</v>
      </c>
      <c r="G376" s="135" t="s">
        <v>59</v>
      </c>
      <c r="H376" s="304">
        <f t="shared" si="92"/>
        <v>0</v>
      </c>
      <c r="I376" s="305">
        <f>I377</f>
        <v>0</v>
      </c>
      <c r="J376" s="305">
        <f t="shared" si="93"/>
        <v>0</v>
      </c>
      <c r="K376" s="305">
        <f t="shared" si="93"/>
        <v>0</v>
      </c>
      <c r="L376" s="305">
        <f t="shared" si="93"/>
        <v>0</v>
      </c>
    </row>
    <row r="377" spans="1:12" ht="51" hidden="1">
      <c r="A377" s="212"/>
      <c r="B377" s="105" t="s">
        <v>258</v>
      </c>
      <c r="C377" s="259"/>
      <c r="D377" s="135" t="s">
        <v>18</v>
      </c>
      <c r="E377" s="135" t="s">
        <v>21</v>
      </c>
      <c r="F377" s="135" t="s">
        <v>348</v>
      </c>
      <c r="G377" s="135" t="s">
        <v>61</v>
      </c>
      <c r="H377" s="304">
        <f t="shared" si="92"/>
        <v>0</v>
      </c>
      <c r="I377" s="305">
        <v>0</v>
      </c>
      <c r="J377" s="305">
        <v>0</v>
      </c>
      <c r="K377" s="305"/>
      <c r="L377" s="305">
        <v>0</v>
      </c>
    </row>
    <row r="378" spans="1:12" ht="259.5" hidden="1" customHeight="1">
      <c r="A378" s="212"/>
      <c r="B378" s="206" t="s">
        <v>475</v>
      </c>
      <c r="C378" s="259"/>
      <c r="D378" s="135" t="s">
        <v>18</v>
      </c>
      <c r="E378" s="135" t="s">
        <v>21</v>
      </c>
      <c r="F378" s="135" t="s">
        <v>349</v>
      </c>
      <c r="G378" s="135"/>
      <c r="H378" s="304">
        <f t="shared" si="92"/>
        <v>0</v>
      </c>
      <c r="I378" s="305">
        <f>I379</f>
        <v>0</v>
      </c>
      <c r="J378" s="305">
        <f t="shared" ref="J378:L380" si="94">J379</f>
        <v>0</v>
      </c>
      <c r="K378" s="305">
        <f t="shared" si="94"/>
        <v>0</v>
      </c>
      <c r="L378" s="305">
        <f t="shared" si="94"/>
        <v>0</v>
      </c>
    </row>
    <row r="379" spans="1:12" ht="38.25" hidden="1">
      <c r="A379" s="212"/>
      <c r="B379" s="105" t="s">
        <v>86</v>
      </c>
      <c r="C379" s="259"/>
      <c r="D379" s="135" t="s">
        <v>18</v>
      </c>
      <c r="E379" s="135" t="s">
        <v>21</v>
      </c>
      <c r="F379" s="135" t="s">
        <v>349</v>
      </c>
      <c r="G379" s="135" t="s">
        <v>57</v>
      </c>
      <c r="H379" s="304">
        <f t="shared" si="92"/>
        <v>0</v>
      </c>
      <c r="I379" s="305">
        <f>I380</f>
        <v>0</v>
      </c>
      <c r="J379" s="305">
        <f t="shared" si="94"/>
        <v>0</v>
      </c>
      <c r="K379" s="305">
        <f t="shared" si="94"/>
        <v>0</v>
      </c>
      <c r="L379" s="305">
        <f t="shared" si="94"/>
        <v>0</v>
      </c>
    </row>
    <row r="380" spans="1:12" ht="38.25" hidden="1">
      <c r="A380" s="212"/>
      <c r="B380" s="105" t="s">
        <v>111</v>
      </c>
      <c r="C380" s="259"/>
      <c r="D380" s="135" t="s">
        <v>18</v>
      </c>
      <c r="E380" s="135" t="s">
        <v>21</v>
      </c>
      <c r="F380" s="135" t="s">
        <v>349</v>
      </c>
      <c r="G380" s="135" t="s">
        <v>59</v>
      </c>
      <c r="H380" s="304">
        <f t="shared" si="92"/>
        <v>0</v>
      </c>
      <c r="I380" s="305">
        <f>I381</f>
        <v>0</v>
      </c>
      <c r="J380" s="305">
        <f t="shared" si="94"/>
        <v>0</v>
      </c>
      <c r="K380" s="305">
        <f t="shared" si="94"/>
        <v>0</v>
      </c>
      <c r="L380" s="305">
        <f t="shared" si="94"/>
        <v>0</v>
      </c>
    </row>
    <row r="381" spans="1:12" ht="51" hidden="1">
      <c r="A381" s="212"/>
      <c r="B381" s="105" t="s">
        <v>258</v>
      </c>
      <c r="C381" s="259"/>
      <c r="D381" s="135" t="s">
        <v>18</v>
      </c>
      <c r="E381" s="135" t="s">
        <v>21</v>
      </c>
      <c r="F381" s="135" t="s">
        <v>349</v>
      </c>
      <c r="G381" s="135" t="s">
        <v>61</v>
      </c>
      <c r="H381" s="304">
        <f t="shared" si="92"/>
        <v>0</v>
      </c>
      <c r="I381" s="305"/>
      <c r="J381" s="305">
        <v>0</v>
      </c>
      <c r="K381" s="305">
        <v>0</v>
      </c>
      <c r="L381" s="305">
        <v>0</v>
      </c>
    </row>
    <row r="382" spans="1:12" s="210" customFormat="1" ht="64.5" hidden="1" customHeight="1">
      <c r="A382" s="209"/>
      <c r="B382" s="206" t="s">
        <v>350</v>
      </c>
      <c r="C382" s="259"/>
      <c r="D382" s="135" t="s">
        <v>18</v>
      </c>
      <c r="E382" s="135" t="s">
        <v>21</v>
      </c>
      <c r="F382" s="135" t="s">
        <v>351</v>
      </c>
      <c r="G382" s="135"/>
      <c r="H382" s="304">
        <f t="shared" ref="H382:H391" si="95">I382+J382+K382+L382</f>
        <v>0</v>
      </c>
      <c r="I382" s="305">
        <f>I383</f>
        <v>0</v>
      </c>
      <c r="J382" s="305">
        <f>J383</f>
        <v>0</v>
      </c>
      <c r="K382" s="305">
        <f>K383</f>
        <v>0</v>
      </c>
      <c r="L382" s="305">
        <f>L383</f>
        <v>0</v>
      </c>
    </row>
    <row r="383" spans="1:12" s="210" customFormat="1" ht="63.75" hidden="1">
      <c r="A383" s="209"/>
      <c r="B383" s="206" t="s">
        <v>352</v>
      </c>
      <c r="C383" s="259"/>
      <c r="D383" s="135" t="s">
        <v>18</v>
      </c>
      <c r="E383" s="135" t="s">
        <v>21</v>
      </c>
      <c r="F383" s="135" t="s">
        <v>353</v>
      </c>
      <c r="G383" s="135"/>
      <c r="H383" s="304">
        <f t="shared" si="95"/>
        <v>0</v>
      </c>
      <c r="I383" s="305">
        <f t="shared" ref="I383:L384" si="96">I385</f>
        <v>0</v>
      </c>
      <c r="J383" s="305">
        <f t="shared" si="96"/>
        <v>0</v>
      </c>
      <c r="K383" s="305">
        <f t="shared" si="96"/>
        <v>0</v>
      </c>
      <c r="L383" s="305">
        <f t="shared" si="96"/>
        <v>0</v>
      </c>
    </row>
    <row r="384" spans="1:12" s="210" customFormat="1" ht="25.5" hidden="1">
      <c r="A384" s="209"/>
      <c r="B384" s="105" t="s">
        <v>537</v>
      </c>
      <c r="C384" s="259"/>
      <c r="D384" s="135" t="s">
        <v>18</v>
      </c>
      <c r="E384" s="135" t="s">
        <v>21</v>
      </c>
      <c r="F384" s="135" t="s">
        <v>560</v>
      </c>
      <c r="G384" s="135"/>
      <c r="H384" s="304">
        <f t="shared" si="95"/>
        <v>0</v>
      </c>
      <c r="I384" s="305">
        <f t="shared" si="96"/>
        <v>0</v>
      </c>
      <c r="J384" s="305">
        <f t="shared" si="96"/>
        <v>0</v>
      </c>
      <c r="K384" s="305">
        <f t="shared" si="96"/>
        <v>0</v>
      </c>
      <c r="L384" s="305">
        <f t="shared" si="96"/>
        <v>0</v>
      </c>
    </row>
    <row r="385" spans="1:12" s="210" customFormat="1" ht="38.25" hidden="1">
      <c r="A385" s="209"/>
      <c r="B385" s="105" t="s">
        <v>86</v>
      </c>
      <c r="C385" s="206"/>
      <c r="D385" s="135" t="s">
        <v>18</v>
      </c>
      <c r="E385" s="135" t="s">
        <v>21</v>
      </c>
      <c r="F385" s="135" t="s">
        <v>560</v>
      </c>
      <c r="G385" s="135" t="s">
        <v>57</v>
      </c>
      <c r="H385" s="304">
        <f t="shared" si="95"/>
        <v>0</v>
      </c>
      <c r="I385" s="305">
        <f t="shared" ref="I385:L386" si="97">I386</f>
        <v>0</v>
      </c>
      <c r="J385" s="305">
        <f t="shared" si="97"/>
        <v>0</v>
      </c>
      <c r="K385" s="305">
        <f t="shared" si="97"/>
        <v>0</v>
      </c>
      <c r="L385" s="305">
        <f t="shared" si="97"/>
        <v>0</v>
      </c>
    </row>
    <row r="386" spans="1:12" s="210" customFormat="1" ht="38.25" hidden="1">
      <c r="A386" s="209"/>
      <c r="B386" s="105" t="s">
        <v>111</v>
      </c>
      <c r="C386" s="206"/>
      <c r="D386" s="135" t="s">
        <v>18</v>
      </c>
      <c r="E386" s="135" t="s">
        <v>21</v>
      </c>
      <c r="F386" s="135" t="s">
        <v>560</v>
      </c>
      <c r="G386" s="135" t="s">
        <v>59</v>
      </c>
      <c r="H386" s="304">
        <f t="shared" si="95"/>
        <v>0</v>
      </c>
      <c r="I386" s="305">
        <f t="shared" si="97"/>
        <v>0</v>
      </c>
      <c r="J386" s="305">
        <f t="shared" si="97"/>
        <v>0</v>
      </c>
      <c r="K386" s="305">
        <f t="shared" si="97"/>
        <v>0</v>
      </c>
      <c r="L386" s="305">
        <f t="shared" si="97"/>
        <v>0</v>
      </c>
    </row>
    <row r="387" spans="1:12" s="210" customFormat="1" ht="51" hidden="1">
      <c r="A387" s="209"/>
      <c r="B387" s="105" t="s">
        <v>258</v>
      </c>
      <c r="C387" s="206"/>
      <c r="D387" s="135" t="s">
        <v>18</v>
      </c>
      <c r="E387" s="135" t="s">
        <v>21</v>
      </c>
      <c r="F387" s="135" t="s">
        <v>560</v>
      </c>
      <c r="G387" s="135" t="s">
        <v>61</v>
      </c>
      <c r="H387" s="304">
        <f t="shared" si="95"/>
        <v>0</v>
      </c>
      <c r="I387" s="305"/>
      <c r="J387" s="305">
        <v>0</v>
      </c>
      <c r="K387" s="305">
        <v>0</v>
      </c>
      <c r="L387" s="305">
        <v>0</v>
      </c>
    </row>
    <row r="388" spans="1:12" s="210" customFormat="1" hidden="1">
      <c r="A388" s="209"/>
      <c r="B388" s="105" t="s">
        <v>451</v>
      </c>
      <c r="C388" s="206"/>
      <c r="D388" s="135" t="s">
        <v>18</v>
      </c>
      <c r="E388" s="135" t="s">
        <v>21</v>
      </c>
      <c r="F388" s="135" t="s">
        <v>560</v>
      </c>
      <c r="G388" s="135" t="s">
        <v>61</v>
      </c>
      <c r="H388" s="304">
        <f t="shared" si="95"/>
        <v>0</v>
      </c>
      <c r="I388" s="305">
        <v>0</v>
      </c>
      <c r="J388" s="305">
        <v>0</v>
      </c>
      <c r="K388" s="305">
        <v>0</v>
      </c>
      <c r="L388" s="305">
        <v>0</v>
      </c>
    </row>
    <row r="389" spans="1:12" s="190" customFormat="1" ht="15" hidden="1" customHeight="1">
      <c r="A389" s="188"/>
      <c r="B389" s="189" t="s">
        <v>42</v>
      </c>
      <c r="C389" s="138"/>
      <c r="D389" s="129" t="s">
        <v>18</v>
      </c>
      <c r="E389" s="129" t="s">
        <v>33</v>
      </c>
      <c r="F389" s="129"/>
      <c r="G389" s="129"/>
      <c r="H389" s="156">
        <f t="shared" si="95"/>
        <v>0</v>
      </c>
      <c r="I389" s="156">
        <f>I390</f>
        <v>0</v>
      </c>
      <c r="J389" s="156">
        <f t="shared" ref="J389:L390" si="98">J390</f>
        <v>0</v>
      </c>
      <c r="K389" s="156">
        <f t="shared" si="98"/>
        <v>0</v>
      </c>
      <c r="L389" s="156">
        <f t="shared" si="98"/>
        <v>0</v>
      </c>
    </row>
    <row r="390" spans="1:12" s="139" customFormat="1" ht="38.25" hidden="1">
      <c r="A390" s="137"/>
      <c r="B390" s="105" t="s">
        <v>242</v>
      </c>
      <c r="C390" s="265"/>
      <c r="D390" s="106" t="s">
        <v>18</v>
      </c>
      <c r="E390" s="106" t="s">
        <v>33</v>
      </c>
      <c r="F390" s="106" t="s">
        <v>243</v>
      </c>
      <c r="G390" s="106"/>
      <c r="H390" s="156">
        <f t="shared" si="95"/>
        <v>0</v>
      </c>
      <c r="I390" s="157">
        <f>I391</f>
        <v>0</v>
      </c>
      <c r="J390" s="157">
        <f t="shared" si="98"/>
        <v>0</v>
      </c>
      <c r="K390" s="157">
        <f t="shared" si="98"/>
        <v>0</v>
      </c>
      <c r="L390" s="157">
        <f t="shared" si="98"/>
        <v>0</v>
      </c>
    </row>
    <row r="391" spans="1:12" s="139" customFormat="1" ht="25.5" hidden="1">
      <c r="A391" s="188"/>
      <c r="B391" s="105" t="s">
        <v>537</v>
      </c>
      <c r="C391" s="189"/>
      <c r="D391" s="106" t="s">
        <v>18</v>
      </c>
      <c r="E391" s="106" t="s">
        <v>33</v>
      </c>
      <c r="F391" s="128" t="s">
        <v>247</v>
      </c>
      <c r="G391" s="106"/>
      <c r="H391" s="156">
        <f t="shared" si="95"/>
        <v>0</v>
      </c>
      <c r="I391" s="157">
        <f>I392+I395</f>
        <v>0</v>
      </c>
      <c r="J391" s="157">
        <f>J392+J395</f>
        <v>0</v>
      </c>
      <c r="K391" s="157">
        <f>K392+K395</f>
        <v>0</v>
      </c>
      <c r="L391" s="157">
        <f>L392+L395</f>
        <v>0</v>
      </c>
    </row>
    <row r="392" spans="1:12" s="230" customFormat="1" ht="38.25" hidden="1">
      <c r="A392" s="212"/>
      <c r="B392" s="105" t="s">
        <v>86</v>
      </c>
      <c r="C392" s="127"/>
      <c r="D392" s="106" t="s">
        <v>18</v>
      </c>
      <c r="E392" s="106" t="s">
        <v>33</v>
      </c>
      <c r="F392" s="128" t="s">
        <v>247</v>
      </c>
      <c r="G392" s="135" t="s">
        <v>57</v>
      </c>
      <c r="H392" s="304">
        <f>SUM(I392:L392)</f>
        <v>0</v>
      </c>
      <c r="I392" s="305">
        <f t="shared" ref="I392:L393" si="99">I393</f>
        <v>0</v>
      </c>
      <c r="J392" s="305">
        <f t="shared" si="99"/>
        <v>0</v>
      </c>
      <c r="K392" s="305">
        <f t="shared" si="99"/>
        <v>0</v>
      </c>
      <c r="L392" s="305">
        <f t="shared" si="99"/>
        <v>0</v>
      </c>
    </row>
    <row r="393" spans="1:12" s="230" customFormat="1" ht="38.25" hidden="1">
      <c r="A393" s="212"/>
      <c r="B393" s="105" t="s">
        <v>111</v>
      </c>
      <c r="C393" s="127"/>
      <c r="D393" s="106" t="s">
        <v>18</v>
      </c>
      <c r="E393" s="106" t="s">
        <v>33</v>
      </c>
      <c r="F393" s="128" t="s">
        <v>247</v>
      </c>
      <c r="G393" s="135" t="s">
        <v>59</v>
      </c>
      <c r="H393" s="304">
        <f>SUM(I393:L393)</f>
        <v>0</v>
      </c>
      <c r="I393" s="305">
        <f t="shared" si="99"/>
        <v>0</v>
      </c>
      <c r="J393" s="305">
        <f t="shared" si="99"/>
        <v>0</v>
      </c>
      <c r="K393" s="305">
        <f t="shared" si="99"/>
        <v>0</v>
      </c>
      <c r="L393" s="305">
        <f t="shared" si="99"/>
        <v>0</v>
      </c>
    </row>
    <row r="394" spans="1:12" s="230" customFormat="1" ht="51" hidden="1">
      <c r="A394" s="212"/>
      <c r="B394" s="105" t="s">
        <v>258</v>
      </c>
      <c r="C394" s="127"/>
      <c r="D394" s="106" t="s">
        <v>18</v>
      </c>
      <c r="E394" s="106" t="s">
        <v>33</v>
      </c>
      <c r="F394" s="128" t="s">
        <v>247</v>
      </c>
      <c r="G394" s="135" t="s">
        <v>61</v>
      </c>
      <c r="H394" s="304">
        <f>SUM(I394:L394)</f>
        <v>0</v>
      </c>
      <c r="I394" s="305">
        <v>0</v>
      </c>
      <c r="J394" s="325">
        <v>0</v>
      </c>
      <c r="K394" s="325">
        <v>0</v>
      </c>
      <c r="L394" s="325">
        <v>0</v>
      </c>
    </row>
    <row r="395" spans="1:12" s="230" customFormat="1" ht="54.75" hidden="1" customHeight="1">
      <c r="A395" s="212"/>
      <c r="B395" s="206" t="s">
        <v>245</v>
      </c>
      <c r="C395" s="233"/>
      <c r="D395" s="106" t="s">
        <v>18</v>
      </c>
      <c r="E395" s="106" t="s">
        <v>33</v>
      </c>
      <c r="F395" s="128" t="s">
        <v>247</v>
      </c>
      <c r="G395" s="135" t="s">
        <v>49</v>
      </c>
      <c r="H395" s="304">
        <f>I395+J395+K395+L395</f>
        <v>0</v>
      </c>
      <c r="I395" s="305">
        <f>I396+I398</f>
        <v>0</v>
      </c>
      <c r="J395" s="305">
        <f>J396+J398</f>
        <v>0</v>
      </c>
      <c r="K395" s="305">
        <f>K396+K398</f>
        <v>0</v>
      </c>
      <c r="L395" s="305">
        <f>L396+L398</f>
        <v>0</v>
      </c>
    </row>
    <row r="396" spans="1:12" s="230" customFormat="1" ht="22.5" hidden="1" customHeight="1">
      <c r="A396" s="212"/>
      <c r="B396" s="206" t="s">
        <v>51</v>
      </c>
      <c r="C396" s="233"/>
      <c r="D396" s="106" t="s">
        <v>18</v>
      </c>
      <c r="E396" s="106" t="s">
        <v>33</v>
      </c>
      <c r="F396" s="128" t="s">
        <v>247</v>
      </c>
      <c r="G396" s="135" t="s">
        <v>50</v>
      </c>
      <c r="H396" s="304">
        <f>I396+J396+K396+L396</f>
        <v>0</v>
      </c>
      <c r="I396" s="305">
        <f>I397</f>
        <v>0</v>
      </c>
      <c r="J396" s="305">
        <f>J397</f>
        <v>0</v>
      </c>
      <c r="K396" s="305">
        <f>K397</f>
        <v>0</v>
      </c>
      <c r="L396" s="305">
        <f>L397</f>
        <v>0</v>
      </c>
    </row>
    <row r="397" spans="1:12" s="230" customFormat="1" ht="25.5" hidden="1">
      <c r="A397" s="212"/>
      <c r="B397" s="206" t="s">
        <v>54</v>
      </c>
      <c r="C397" s="233"/>
      <c r="D397" s="106" t="s">
        <v>18</v>
      </c>
      <c r="E397" s="106" t="s">
        <v>33</v>
      </c>
      <c r="F397" s="128" t="s">
        <v>247</v>
      </c>
      <c r="G397" s="135" t="s">
        <v>48</v>
      </c>
      <c r="H397" s="304">
        <f>I397+J397+K397+L397</f>
        <v>0</v>
      </c>
      <c r="I397" s="305">
        <v>0</v>
      </c>
      <c r="J397" s="325">
        <v>0</v>
      </c>
      <c r="K397" s="325">
        <v>0</v>
      </c>
      <c r="L397" s="325">
        <v>0</v>
      </c>
    </row>
    <row r="398" spans="1:12" s="211" customFormat="1" hidden="1">
      <c r="A398" s="209"/>
      <c r="B398" s="206" t="s">
        <v>66</v>
      </c>
      <c r="C398" s="233"/>
      <c r="D398" s="106" t="s">
        <v>18</v>
      </c>
      <c r="E398" s="106" t="s">
        <v>33</v>
      </c>
      <c r="F398" s="128" t="s">
        <v>247</v>
      </c>
      <c r="G398" s="135" t="s">
        <v>64</v>
      </c>
      <c r="H398" s="304">
        <f>SUM(I398:L398)</f>
        <v>0</v>
      </c>
      <c r="I398" s="305">
        <f>I399</f>
        <v>0</v>
      </c>
      <c r="J398" s="305">
        <f>J399</f>
        <v>0</v>
      </c>
      <c r="K398" s="305">
        <f>K399</f>
        <v>0</v>
      </c>
      <c r="L398" s="305">
        <f>L399</f>
        <v>0</v>
      </c>
    </row>
    <row r="399" spans="1:12" s="211" customFormat="1" ht="25.5" hidden="1">
      <c r="A399" s="209"/>
      <c r="B399" s="206" t="s">
        <v>84</v>
      </c>
      <c r="C399" s="233"/>
      <c r="D399" s="106" t="s">
        <v>18</v>
      </c>
      <c r="E399" s="106" t="s">
        <v>33</v>
      </c>
      <c r="F399" s="128" t="s">
        <v>247</v>
      </c>
      <c r="G399" s="135" t="s">
        <v>82</v>
      </c>
      <c r="H399" s="304">
        <f>SUM(I399:L399)</f>
        <v>0</v>
      </c>
      <c r="I399" s="305">
        <v>0</v>
      </c>
      <c r="J399" s="305">
        <v>0</v>
      </c>
      <c r="K399" s="305">
        <v>0</v>
      </c>
      <c r="L399" s="305">
        <v>0</v>
      </c>
    </row>
    <row r="400" spans="1:12" s="220" customFormat="1" ht="28.5" customHeight="1">
      <c r="A400" s="215"/>
      <c r="B400" s="258" t="s">
        <v>24</v>
      </c>
      <c r="C400" s="259"/>
      <c r="D400" s="260" t="s">
        <v>18</v>
      </c>
      <c r="E400" s="260" t="s">
        <v>38</v>
      </c>
      <c r="F400" s="260"/>
      <c r="G400" s="260"/>
      <c r="H400" s="304">
        <f t="shared" ref="H400:H426" si="100">I400+J400+K400+L400</f>
        <v>-1790.3999999999999</v>
      </c>
      <c r="I400" s="304">
        <f>I401+I427+I473</f>
        <v>-2381.1999999999998</v>
      </c>
      <c r="J400" s="304">
        <f>J401+J427+J473</f>
        <v>0</v>
      </c>
      <c r="K400" s="304">
        <f>K401+K427+K473</f>
        <v>590.79999999999995</v>
      </c>
      <c r="L400" s="304">
        <f>L401+L427+L473</f>
        <v>0</v>
      </c>
    </row>
    <row r="401" spans="1:12" s="270" customFormat="1" ht="89.25" hidden="1">
      <c r="A401" s="269"/>
      <c r="B401" s="206" t="s">
        <v>354</v>
      </c>
      <c r="C401" s="271"/>
      <c r="D401" s="135" t="s">
        <v>18</v>
      </c>
      <c r="E401" s="135" t="s">
        <v>38</v>
      </c>
      <c r="F401" s="135" t="s">
        <v>355</v>
      </c>
      <c r="G401" s="135"/>
      <c r="H401" s="156">
        <f t="shared" si="100"/>
        <v>0</v>
      </c>
      <c r="I401" s="305">
        <f>I402+I418+I423</f>
        <v>0</v>
      </c>
      <c r="J401" s="305">
        <f>J402+J418+J423</f>
        <v>0</v>
      </c>
      <c r="K401" s="305">
        <f>K402+K418+K423</f>
        <v>0</v>
      </c>
      <c r="L401" s="305">
        <f>L402+L418+L423</f>
        <v>0</v>
      </c>
    </row>
    <row r="402" spans="1:12" s="270" customFormat="1" ht="25.5" hidden="1">
      <c r="A402" s="269"/>
      <c r="B402" s="206" t="s">
        <v>356</v>
      </c>
      <c r="C402" s="271"/>
      <c r="D402" s="135" t="s">
        <v>18</v>
      </c>
      <c r="E402" s="135" t="s">
        <v>38</v>
      </c>
      <c r="F402" s="135" t="s">
        <v>357</v>
      </c>
      <c r="G402" s="135"/>
      <c r="H402" s="156">
        <f t="shared" si="100"/>
        <v>0</v>
      </c>
      <c r="I402" s="305">
        <f>I403+I406+I412</f>
        <v>0</v>
      </c>
      <c r="J402" s="305">
        <f>J403+J406+J412</f>
        <v>0</v>
      </c>
      <c r="K402" s="305">
        <f>K403+K406+K412</f>
        <v>0</v>
      </c>
      <c r="L402" s="305">
        <f>L403+L406+L412</f>
        <v>0</v>
      </c>
    </row>
    <row r="403" spans="1:12" s="270" customFormat="1" ht="25.5" hidden="1">
      <c r="A403" s="269"/>
      <c r="B403" s="105" t="s">
        <v>537</v>
      </c>
      <c r="C403" s="271"/>
      <c r="D403" s="135" t="s">
        <v>18</v>
      </c>
      <c r="E403" s="135" t="s">
        <v>38</v>
      </c>
      <c r="F403" s="135" t="s">
        <v>561</v>
      </c>
      <c r="G403" s="135"/>
      <c r="H403" s="156">
        <f t="shared" si="100"/>
        <v>0</v>
      </c>
      <c r="I403" s="305">
        <f>I404</f>
        <v>0</v>
      </c>
      <c r="J403" s="305">
        <f t="shared" ref="J403:L404" si="101">J404</f>
        <v>0</v>
      </c>
      <c r="K403" s="305">
        <f t="shared" si="101"/>
        <v>0</v>
      </c>
      <c r="L403" s="305">
        <f t="shared" si="101"/>
        <v>0</v>
      </c>
    </row>
    <row r="404" spans="1:12" s="139" customFormat="1" hidden="1">
      <c r="A404" s="137"/>
      <c r="B404" s="105" t="s">
        <v>71</v>
      </c>
      <c r="C404" s="138"/>
      <c r="D404" s="135" t="s">
        <v>18</v>
      </c>
      <c r="E404" s="135" t="s">
        <v>38</v>
      </c>
      <c r="F404" s="135" t="s">
        <v>561</v>
      </c>
      <c r="G404" s="106" t="s">
        <v>72</v>
      </c>
      <c r="H404" s="156">
        <f t="shared" si="100"/>
        <v>0</v>
      </c>
      <c r="I404" s="157">
        <f>I405</f>
        <v>0</v>
      </c>
      <c r="J404" s="157">
        <f t="shared" si="101"/>
        <v>0</v>
      </c>
      <c r="K404" s="157">
        <f t="shared" si="101"/>
        <v>0</v>
      </c>
      <c r="L404" s="157">
        <f t="shared" si="101"/>
        <v>0</v>
      </c>
    </row>
    <row r="405" spans="1:12" s="139" customFormat="1" ht="76.5" hidden="1">
      <c r="A405" s="137"/>
      <c r="B405" s="105" t="s">
        <v>332</v>
      </c>
      <c r="C405" s="138"/>
      <c r="D405" s="135" t="s">
        <v>18</v>
      </c>
      <c r="E405" s="135" t="s">
        <v>38</v>
      </c>
      <c r="F405" s="135" t="s">
        <v>561</v>
      </c>
      <c r="G405" s="106" t="s">
        <v>80</v>
      </c>
      <c r="H405" s="156">
        <f t="shared" si="100"/>
        <v>0</v>
      </c>
      <c r="I405" s="157"/>
      <c r="J405" s="157">
        <v>0</v>
      </c>
      <c r="K405" s="157">
        <v>0</v>
      </c>
      <c r="L405" s="157">
        <v>0</v>
      </c>
    </row>
    <row r="406" spans="1:12" s="270" customFormat="1" ht="127.5" hidden="1">
      <c r="A406" s="6"/>
      <c r="B406" s="7" t="s">
        <v>627</v>
      </c>
      <c r="C406" s="72"/>
      <c r="D406" s="10" t="s">
        <v>18</v>
      </c>
      <c r="E406" s="10" t="s">
        <v>38</v>
      </c>
      <c r="F406" s="10" t="s">
        <v>628</v>
      </c>
      <c r="G406" s="10"/>
      <c r="H406" s="155">
        <f t="shared" si="100"/>
        <v>0</v>
      </c>
      <c r="I406" s="149">
        <f>I410</f>
        <v>0</v>
      </c>
      <c r="J406" s="149">
        <f>J410</f>
        <v>0</v>
      </c>
      <c r="K406" s="149">
        <f>K407+K410</f>
        <v>0</v>
      </c>
      <c r="L406" s="149">
        <f>L407+L410</f>
        <v>0</v>
      </c>
    </row>
    <row r="407" spans="1:12" s="270" customFormat="1" ht="38.25" hidden="1">
      <c r="A407" s="212"/>
      <c r="B407" s="105" t="s">
        <v>86</v>
      </c>
      <c r="C407" s="127"/>
      <c r="D407" s="10" t="s">
        <v>18</v>
      </c>
      <c r="E407" s="10" t="s">
        <v>38</v>
      </c>
      <c r="F407" s="10" t="s">
        <v>628</v>
      </c>
      <c r="G407" s="135" t="s">
        <v>57</v>
      </c>
      <c r="H407" s="304">
        <f>SUM(I407:L407)</f>
        <v>0</v>
      </c>
      <c r="I407" s="305">
        <f t="shared" ref="I407:L408" si="102">I408</f>
        <v>0</v>
      </c>
      <c r="J407" s="305">
        <f t="shared" si="102"/>
        <v>0</v>
      </c>
      <c r="K407" s="305">
        <f t="shared" si="102"/>
        <v>0</v>
      </c>
      <c r="L407" s="305">
        <f t="shared" si="102"/>
        <v>0</v>
      </c>
    </row>
    <row r="408" spans="1:12" s="139" customFormat="1" ht="38.25" hidden="1">
      <c r="A408" s="212"/>
      <c r="B408" s="105" t="s">
        <v>111</v>
      </c>
      <c r="C408" s="127"/>
      <c r="D408" s="10" t="s">
        <v>18</v>
      </c>
      <c r="E408" s="10" t="s">
        <v>38</v>
      </c>
      <c r="F408" s="10" t="s">
        <v>628</v>
      </c>
      <c r="G408" s="135" t="s">
        <v>59</v>
      </c>
      <c r="H408" s="304">
        <f>SUM(I408:L408)</f>
        <v>0</v>
      </c>
      <c r="I408" s="305">
        <f t="shared" si="102"/>
        <v>0</v>
      </c>
      <c r="J408" s="305">
        <f t="shared" si="102"/>
        <v>0</v>
      </c>
      <c r="K408" s="305">
        <f t="shared" si="102"/>
        <v>0</v>
      </c>
      <c r="L408" s="305">
        <f t="shared" si="102"/>
        <v>0</v>
      </c>
    </row>
    <row r="409" spans="1:12" s="139" customFormat="1" ht="39.950000000000003" hidden="1" customHeight="1">
      <c r="A409" s="212"/>
      <c r="B409" s="105" t="s">
        <v>258</v>
      </c>
      <c r="C409" s="127"/>
      <c r="D409" s="10" t="s">
        <v>18</v>
      </c>
      <c r="E409" s="10" t="s">
        <v>38</v>
      </c>
      <c r="F409" s="10" t="s">
        <v>628</v>
      </c>
      <c r="G409" s="135" t="s">
        <v>61</v>
      </c>
      <c r="H409" s="304">
        <f>SUM(I409:L409)</f>
        <v>0</v>
      </c>
      <c r="I409" s="305">
        <v>0</v>
      </c>
      <c r="J409" s="325">
        <v>0</v>
      </c>
      <c r="K409" s="325"/>
      <c r="L409" s="325">
        <v>0</v>
      </c>
    </row>
    <row r="410" spans="1:12" s="139" customFormat="1" hidden="1">
      <c r="A410" s="6"/>
      <c r="B410" s="1" t="s">
        <v>71</v>
      </c>
      <c r="C410" s="65"/>
      <c r="D410" s="10" t="s">
        <v>18</v>
      </c>
      <c r="E410" s="10" t="s">
        <v>38</v>
      </c>
      <c r="F410" s="10" t="s">
        <v>628</v>
      </c>
      <c r="G410" s="2" t="s">
        <v>72</v>
      </c>
      <c r="H410" s="155">
        <f t="shared" si="100"/>
        <v>0</v>
      </c>
      <c r="I410" s="292">
        <f>I411</f>
        <v>0</v>
      </c>
      <c r="J410" s="292">
        <f>J411</f>
        <v>0</v>
      </c>
      <c r="K410" s="292">
        <f>K411</f>
        <v>0</v>
      </c>
      <c r="L410" s="292">
        <f>L411</f>
        <v>0</v>
      </c>
    </row>
    <row r="411" spans="1:12" s="270" customFormat="1" ht="76.5" hidden="1">
      <c r="A411" s="6"/>
      <c r="B411" s="1" t="s">
        <v>332</v>
      </c>
      <c r="C411" s="65"/>
      <c r="D411" s="10" t="s">
        <v>18</v>
      </c>
      <c r="E411" s="10" t="s">
        <v>38</v>
      </c>
      <c r="F411" s="10" t="s">
        <v>628</v>
      </c>
      <c r="G411" s="2" t="s">
        <v>80</v>
      </c>
      <c r="H411" s="155">
        <f t="shared" si="100"/>
        <v>0</v>
      </c>
      <c r="I411" s="292">
        <v>0</v>
      </c>
      <c r="J411" s="286">
        <v>0</v>
      </c>
      <c r="K411" s="286"/>
      <c r="L411" s="286">
        <v>0</v>
      </c>
    </row>
    <row r="412" spans="1:12" s="270" customFormat="1" ht="153" hidden="1">
      <c r="A412" s="58"/>
      <c r="B412" s="90" t="s">
        <v>629</v>
      </c>
      <c r="C412" s="68"/>
      <c r="D412" s="10" t="s">
        <v>18</v>
      </c>
      <c r="E412" s="10" t="s">
        <v>38</v>
      </c>
      <c r="F412" s="10" t="s">
        <v>630</v>
      </c>
      <c r="G412" s="10"/>
      <c r="H412" s="148">
        <f>SUM(I412:L412)</f>
        <v>0</v>
      </c>
      <c r="I412" s="149">
        <f>I416+I413</f>
        <v>0</v>
      </c>
      <c r="J412" s="149">
        <f>J416+J413</f>
        <v>0</v>
      </c>
      <c r="K412" s="149">
        <f>K416+K413</f>
        <v>0</v>
      </c>
      <c r="L412" s="149">
        <f>L416+L413</f>
        <v>0</v>
      </c>
    </row>
    <row r="413" spans="1:12" s="139" customFormat="1" ht="38.25" hidden="1">
      <c r="A413" s="58"/>
      <c r="B413" s="8" t="s">
        <v>86</v>
      </c>
      <c r="C413" s="68"/>
      <c r="D413" s="10" t="s">
        <v>18</v>
      </c>
      <c r="E413" s="10" t="s">
        <v>38</v>
      </c>
      <c r="F413" s="10" t="s">
        <v>630</v>
      </c>
      <c r="G413" s="10" t="s">
        <v>57</v>
      </c>
      <c r="H413" s="148">
        <f>SUM(I413:L413)</f>
        <v>0</v>
      </c>
      <c r="I413" s="149">
        <f t="shared" ref="I413:L414" si="103">I414</f>
        <v>0</v>
      </c>
      <c r="J413" s="149">
        <f t="shared" si="103"/>
        <v>0</v>
      </c>
      <c r="K413" s="149">
        <f t="shared" si="103"/>
        <v>0</v>
      </c>
      <c r="L413" s="149">
        <f t="shared" si="103"/>
        <v>0</v>
      </c>
    </row>
    <row r="414" spans="1:12" s="139" customFormat="1" ht="38.25" hidden="1">
      <c r="A414" s="58"/>
      <c r="B414" s="8" t="s">
        <v>111</v>
      </c>
      <c r="C414" s="68"/>
      <c r="D414" s="10" t="s">
        <v>18</v>
      </c>
      <c r="E414" s="10" t="s">
        <v>38</v>
      </c>
      <c r="F414" s="10" t="s">
        <v>630</v>
      </c>
      <c r="G414" s="10" t="s">
        <v>59</v>
      </c>
      <c r="H414" s="148">
        <f>SUM(I414:L414)</f>
        <v>0</v>
      </c>
      <c r="I414" s="149">
        <f t="shared" si="103"/>
        <v>0</v>
      </c>
      <c r="J414" s="149">
        <f t="shared" si="103"/>
        <v>0</v>
      </c>
      <c r="K414" s="149">
        <f t="shared" si="103"/>
        <v>0</v>
      </c>
      <c r="L414" s="149">
        <f t="shared" si="103"/>
        <v>0</v>
      </c>
    </row>
    <row r="415" spans="1:12" s="190" customFormat="1" ht="51" hidden="1">
      <c r="A415" s="58"/>
      <c r="B415" s="8" t="s">
        <v>258</v>
      </c>
      <c r="C415" s="68"/>
      <c r="D415" s="10" t="s">
        <v>18</v>
      </c>
      <c r="E415" s="10" t="s">
        <v>38</v>
      </c>
      <c r="F415" s="10" t="s">
        <v>630</v>
      </c>
      <c r="G415" s="10" t="s">
        <v>61</v>
      </c>
      <c r="H415" s="148">
        <f>SUM(I415:L415)</f>
        <v>0</v>
      </c>
      <c r="I415" s="149"/>
      <c r="J415" s="154">
        <v>0</v>
      </c>
      <c r="K415" s="154">
        <v>0</v>
      </c>
      <c r="L415" s="154">
        <v>0</v>
      </c>
    </row>
    <row r="416" spans="1:12" s="190" customFormat="1" hidden="1">
      <c r="A416" s="58"/>
      <c r="B416" s="8" t="s">
        <v>71</v>
      </c>
      <c r="C416" s="68"/>
      <c r="D416" s="10" t="s">
        <v>18</v>
      </c>
      <c r="E416" s="10" t="s">
        <v>38</v>
      </c>
      <c r="F416" s="10" t="s">
        <v>630</v>
      </c>
      <c r="G416" s="10" t="s">
        <v>72</v>
      </c>
      <c r="H416" s="148">
        <f>I416+J416+K416+L416</f>
        <v>0</v>
      </c>
      <c r="I416" s="149">
        <f>I417</f>
        <v>0</v>
      </c>
      <c r="J416" s="149">
        <f>J417</f>
        <v>0</v>
      </c>
      <c r="K416" s="149">
        <f>K417</f>
        <v>0</v>
      </c>
      <c r="L416" s="149">
        <f>L417</f>
        <v>0</v>
      </c>
    </row>
    <row r="417" spans="1:12" s="139" customFormat="1" ht="76.5" hidden="1">
      <c r="A417" s="58"/>
      <c r="B417" s="8" t="s">
        <v>332</v>
      </c>
      <c r="C417" s="68"/>
      <c r="D417" s="10" t="s">
        <v>18</v>
      </c>
      <c r="E417" s="10" t="s">
        <v>38</v>
      </c>
      <c r="F417" s="10" t="s">
        <v>630</v>
      </c>
      <c r="G417" s="10" t="s">
        <v>80</v>
      </c>
      <c r="H417" s="148">
        <f>I417+J417+K417+L417</f>
        <v>0</v>
      </c>
      <c r="I417" s="149"/>
      <c r="J417" s="154">
        <v>0</v>
      </c>
      <c r="K417" s="154">
        <v>0</v>
      </c>
      <c r="L417" s="154">
        <v>0</v>
      </c>
    </row>
    <row r="418" spans="1:12" s="211" customFormat="1" ht="54.75" hidden="1" customHeight="1">
      <c r="A418" s="269"/>
      <c r="B418" s="206" t="s">
        <v>358</v>
      </c>
      <c r="C418" s="271"/>
      <c r="D418" s="135" t="s">
        <v>18</v>
      </c>
      <c r="E418" s="135" t="s">
        <v>38</v>
      </c>
      <c r="F418" s="135" t="s">
        <v>359</v>
      </c>
      <c r="G418" s="135"/>
      <c r="H418" s="156">
        <f t="shared" si="100"/>
        <v>0</v>
      </c>
      <c r="I418" s="305">
        <f>I419</f>
        <v>0</v>
      </c>
      <c r="J418" s="305">
        <f t="shared" ref="J418:L421" si="104">J419</f>
        <v>0</v>
      </c>
      <c r="K418" s="305">
        <f t="shared" si="104"/>
        <v>0</v>
      </c>
      <c r="L418" s="305">
        <f t="shared" si="104"/>
        <v>0</v>
      </c>
    </row>
    <row r="419" spans="1:12" s="211" customFormat="1" ht="25.5" hidden="1">
      <c r="A419" s="269"/>
      <c r="B419" s="105" t="s">
        <v>537</v>
      </c>
      <c r="C419" s="271"/>
      <c r="D419" s="135" t="s">
        <v>18</v>
      </c>
      <c r="E419" s="135" t="s">
        <v>38</v>
      </c>
      <c r="F419" s="135" t="s">
        <v>562</v>
      </c>
      <c r="G419" s="135"/>
      <c r="H419" s="156">
        <f t="shared" si="100"/>
        <v>0</v>
      </c>
      <c r="I419" s="305">
        <f>I420</f>
        <v>0</v>
      </c>
      <c r="J419" s="305">
        <f t="shared" si="104"/>
        <v>0</v>
      </c>
      <c r="K419" s="305">
        <f t="shared" si="104"/>
        <v>0</v>
      </c>
      <c r="L419" s="305">
        <f t="shared" si="104"/>
        <v>0</v>
      </c>
    </row>
    <row r="420" spans="1:12" s="211" customFormat="1" ht="38.25" hidden="1">
      <c r="A420" s="137"/>
      <c r="B420" s="105" t="s">
        <v>86</v>
      </c>
      <c r="C420" s="138"/>
      <c r="D420" s="135" t="s">
        <v>18</v>
      </c>
      <c r="E420" s="135" t="s">
        <v>38</v>
      </c>
      <c r="F420" s="135" t="s">
        <v>562</v>
      </c>
      <c r="G420" s="106" t="s">
        <v>57</v>
      </c>
      <c r="H420" s="156">
        <f t="shared" si="100"/>
        <v>0</v>
      </c>
      <c r="I420" s="157">
        <f>I421</f>
        <v>0</v>
      </c>
      <c r="J420" s="157">
        <f t="shared" si="104"/>
        <v>0</v>
      </c>
      <c r="K420" s="157">
        <f t="shared" si="104"/>
        <v>0</v>
      </c>
      <c r="L420" s="157">
        <f t="shared" si="104"/>
        <v>0</v>
      </c>
    </row>
    <row r="421" spans="1:12" s="211" customFormat="1" ht="38.25" hidden="1">
      <c r="A421" s="137"/>
      <c r="B421" s="105" t="s">
        <v>111</v>
      </c>
      <c r="C421" s="138"/>
      <c r="D421" s="135" t="s">
        <v>18</v>
      </c>
      <c r="E421" s="135" t="s">
        <v>38</v>
      </c>
      <c r="F421" s="135" t="s">
        <v>562</v>
      </c>
      <c r="G421" s="106" t="s">
        <v>59</v>
      </c>
      <c r="H421" s="156">
        <f t="shared" si="100"/>
        <v>0</v>
      </c>
      <c r="I421" s="157">
        <f>I422</f>
        <v>0</v>
      </c>
      <c r="J421" s="157">
        <f t="shared" si="104"/>
        <v>0</v>
      </c>
      <c r="K421" s="157">
        <f t="shared" si="104"/>
        <v>0</v>
      </c>
      <c r="L421" s="157">
        <f t="shared" si="104"/>
        <v>0</v>
      </c>
    </row>
    <row r="422" spans="1:12" s="139" customFormat="1" ht="51" hidden="1">
      <c r="A422" s="137"/>
      <c r="B422" s="105" t="s">
        <v>258</v>
      </c>
      <c r="C422" s="138"/>
      <c r="D422" s="135" t="s">
        <v>18</v>
      </c>
      <c r="E422" s="135" t="s">
        <v>38</v>
      </c>
      <c r="F422" s="135" t="s">
        <v>562</v>
      </c>
      <c r="G422" s="106" t="s">
        <v>61</v>
      </c>
      <c r="H422" s="156">
        <f t="shared" si="100"/>
        <v>0</v>
      </c>
      <c r="I422" s="157">
        <v>0</v>
      </c>
      <c r="J422" s="157">
        <v>0</v>
      </c>
      <c r="K422" s="157">
        <v>0</v>
      </c>
      <c r="L422" s="157">
        <v>0</v>
      </c>
    </row>
    <row r="423" spans="1:12" s="211" customFormat="1" ht="54.75" hidden="1" customHeight="1">
      <c r="A423" s="269"/>
      <c r="B423" s="206" t="s">
        <v>360</v>
      </c>
      <c r="C423" s="271"/>
      <c r="D423" s="135" t="s">
        <v>18</v>
      </c>
      <c r="E423" s="135" t="s">
        <v>38</v>
      </c>
      <c r="F423" s="135" t="s">
        <v>361</v>
      </c>
      <c r="G423" s="135"/>
      <c r="H423" s="156">
        <f t="shared" si="100"/>
        <v>0</v>
      </c>
      <c r="I423" s="305">
        <f>I424</f>
        <v>0</v>
      </c>
      <c r="J423" s="305">
        <f t="shared" ref="J423:L425" si="105">J424</f>
        <v>0</v>
      </c>
      <c r="K423" s="305">
        <f t="shared" si="105"/>
        <v>0</v>
      </c>
      <c r="L423" s="305">
        <f t="shared" si="105"/>
        <v>0</v>
      </c>
    </row>
    <row r="424" spans="1:12" s="211" customFormat="1" ht="25.5" hidden="1">
      <c r="A424" s="269"/>
      <c r="B424" s="105" t="s">
        <v>537</v>
      </c>
      <c r="C424" s="271"/>
      <c r="D424" s="135" t="s">
        <v>18</v>
      </c>
      <c r="E424" s="135" t="s">
        <v>38</v>
      </c>
      <c r="F424" s="135" t="s">
        <v>563</v>
      </c>
      <c r="G424" s="135"/>
      <c r="H424" s="156">
        <f t="shared" si="100"/>
        <v>0</v>
      </c>
      <c r="I424" s="305">
        <f>I425</f>
        <v>0</v>
      </c>
      <c r="J424" s="305">
        <f t="shared" si="105"/>
        <v>0</v>
      </c>
      <c r="K424" s="305">
        <f t="shared" si="105"/>
        <v>0</v>
      </c>
      <c r="L424" s="305">
        <f t="shared" si="105"/>
        <v>0</v>
      </c>
    </row>
    <row r="425" spans="1:12" s="211" customFormat="1" hidden="1">
      <c r="A425" s="137"/>
      <c r="B425" s="105" t="s">
        <v>71</v>
      </c>
      <c r="C425" s="138"/>
      <c r="D425" s="135" t="s">
        <v>18</v>
      </c>
      <c r="E425" s="135" t="s">
        <v>38</v>
      </c>
      <c r="F425" s="135" t="s">
        <v>563</v>
      </c>
      <c r="G425" s="106" t="s">
        <v>72</v>
      </c>
      <c r="H425" s="156">
        <f t="shared" si="100"/>
        <v>0</v>
      </c>
      <c r="I425" s="157">
        <f>I426</f>
        <v>0</v>
      </c>
      <c r="J425" s="157">
        <f t="shared" si="105"/>
        <v>0</v>
      </c>
      <c r="K425" s="157">
        <f t="shared" si="105"/>
        <v>0</v>
      </c>
      <c r="L425" s="157">
        <f t="shared" si="105"/>
        <v>0</v>
      </c>
    </row>
    <row r="426" spans="1:12" s="190" customFormat="1" ht="76.5" hidden="1">
      <c r="A426" s="137"/>
      <c r="B426" s="105" t="s">
        <v>332</v>
      </c>
      <c r="C426" s="138"/>
      <c r="D426" s="135" t="s">
        <v>18</v>
      </c>
      <c r="E426" s="135" t="s">
        <v>38</v>
      </c>
      <c r="F426" s="135" t="s">
        <v>563</v>
      </c>
      <c r="G426" s="106" t="s">
        <v>80</v>
      </c>
      <c r="H426" s="156">
        <f t="shared" si="100"/>
        <v>0</v>
      </c>
      <c r="I426" s="157"/>
      <c r="J426" s="157">
        <v>0</v>
      </c>
      <c r="K426" s="157">
        <v>0</v>
      </c>
      <c r="L426" s="157">
        <v>0</v>
      </c>
    </row>
    <row r="427" spans="1:12" s="139" customFormat="1" ht="51" hidden="1">
      <c r="A427" s="188"/>
      <c r="B427" s="105" t="s">
        <v>98</v>
      </c>
      <c r="C427" s="189"/>
      <c r="D427" s="106" t="s">
        <v>18</v>
      </c>
      <c r="E427" s="106" t="s">
        <v>38</v>
      </c>
      <c r="F427" s="128" t="s">
        <v>248</v>
      </c>
      <c r="G427" s="129"/>
      <c r="H427" s="156">
        <f>SUM(I427:L427)</f>
        <v>0</v>
      </c>
      <c r="I427" s="157">
        <f>I428+I456</f>
        <v>0</v>
      </c>
      <c r="J427" s="157">
        <f>J428+J456</f>
        <v>0</v>
      </c>
      <c r="K427" s="157">
        <f>K428+K456</f>
        <v>0</v>
      </c>
      <c r="L427" s="157">
        <f>L428+L456</f>
        <v>0</v>
      </c>
    </row>
    <row r="428" spans="1:12" s="139" customFormat="1" ht="39.75" hidden="1" customHeight="1">
      <c r="A428" s="188"/>
      <c r="B428" s="105" t="s">
        <v>249</v>
      </c>
      <c r="C428" s="105"/>
      <c r="D428" s="106" t="s">
        <v>18</v>
      </c>
      <c r="E428" s="106" t="s">
        <v>38</v>
      </c>
      <c r="F428" s="128" t="s">
        <v>250</v>
      </c>
      <c r="G428" s="129"/>
      <c r="H428" s="156">
        <f>SUM(I428:L428)</f>
        <v>0</v>
      </c>
      <c r="I428" s="157">
        <f>I446+I429+I442+I434+I438</f>
        <v>0</v>
      </c>
      <c r="J428" s="157">
        <f>J446+J429+J442+J434+J438</f>
        <v>0</v>
      </c>
      <c r="K428" s="157">
        <f>K446+K429+K442+K434+K438</f>
        <v>0</v>
      </c>
      <c r="L428" s="157">
        <f>L446+L429+L442+L434+L438</f>
        <v>0</v>
      </c>
    </row>
    <row r="429" spans="1:12" s="139" customFormat="1" ht="38.25" hidden="1">
      <c r="A429" s="137"/>
      <c r="B429" s="105" t="s">
        <v>199</v>
      </c>
      <c r="C429" s="138"/>
      <c r="D429" s="106" t="s">
        <v>18</v>
      </c>
      <c r="E429" s="106" t="s">
        <v>38</v>
      </c>
      <c r="F429" s="128" t="s">
        <v>362</v>
      </c>
      <c r="G429" s="106"/>
      <c r="H429" s="304">
        <f>I429+J429+K429+L429</f>
        <v>0</v>
      </c>
      <c r="I429" s="157">
        <f t="shared" ref="I429:L430" si="106">I430</f>
        <v>0</v>
      </c>
      <c r="J429" s="157">
        <f t="shared" si="106"/>
        <v>0</v>
      </c>
      <c r="K429" s="157">
        <f t="shared" si="106"/>
        <v>0</v>
      </c>
      <c r="L429" s="157">
        <f t="shared" si="106"/>
        <v>0</v>
      </c>
    </row>
    <row r="430" spans="1:12" s="139" customFormat="1" ht="51" hidden="1">
      <c r="A430" s="209"/>
      <c r="B430" s="206" t="s">
        <v>88</v>
      </c>
      <c r="C430" s="233"/>
      <c r="D430" s="106" t="s">
        <v>18</v>
      </c>
      <c r="E430" s="106" t="s">
        <v>38</v>
      </c>
      <c r="F430" s="128" t="s">
        <v>362</v>
      </c>
      <c r="G430" s="135" t="s">
        <v>49</v>
      </c>
      <c r="H430" s="304">
        <f>I430+J430+K430+L430</f>
        <v>0</v>
      </c>
      <c r="I430" s="305">
        <f t="shared" si="106"/>
        <v>0</v>
      </c>
      <c r="J430" s="305">
        <f t="shared" si="106"/>
        <v>0</v>
      </c>
      <c r="K430" s="305">
        <f t="shared" si="106"/>
        <v>0</v>
      </c>
      <c r="L430" s="305">
        <f t="shared" si="106"/>
        <v>0</v>
      </c>
    </row>
    <row r="431" spans="1:12" s="139" customFormat="1" hidden="1">
      <c r="A431" s="209"/>
      <c r="B431" s="206" t="s">
        <v>66</v>
      </c>
      <c r="C431" s="233"/>
      <c r="D431" s="106" t="s">
        <v>18</v>
      </c>
      <c r="E431" s="106" t="s">
        <v>38</v>
      </c>
      <c r="F431" s="128" t="s">
        <v>362</v>
      </c>
      <c r="G431" s="135" t="s">
        <v>64</v>
      </c>
      <c r="H431" s="304">
        <f>SUM(I431:L431)</f>
        <v>0</v>
      </c>
      <c r="I431" s="305">
        <f>I432+I433</f>
        <v>0</v>
      </c>
      <c r="J431" s="305">
        <f>J432+J433</f>
        <v>0</v>
      </c>
      <c r="K431" s="305">
        <f>K432+K433</f>
        <v>0</v>
      </c>
      <c r="L431" s="305">
        <f>L432+L433</f>
        <v>0</v>
      </c>
    </row>
    <row r="432" spans="1:12" s="139" customFormat="1" ht="99" hidden="1" customHeight="1">
      <c r="A432" s="209"/>
      <c r="B432" s="206" t="s">
        <v>83</v>
      </c>
      <c r="C432" s="233"/>
      <c r="D432" s="106" t="s">
        <v>18</v>
      </c>
      <c r="E432" s="106" t="s">
        <v>38</v>
      </c>
      <c r="F432" s="128" t="s">
        <v>362</v>
      </c>
      <c r="G432" s="135" t="s">
        <v>65</v>
      </c>
      <c r="H432" s="304">
        <f>SUM(I432:L432)</f>
        <v>0</v>
      </c>
      <c r="I432" s="305"/>
      <c r="J432" s="325">
        <v>0</v>
      </c>
      <c r="K432" s="325">
        <v>0</v>
      </c>
      <c r="L432" s="325">
        <v>0</v>
      </c>
    </row>
    <row r="433" spans="1:20" s="139" customFormat="1" ht="44.25" hidden="1" customHeight="1">
      <c r="A433" s="209"/>
      <c r="B433" s="206" t="s">
        <v>84</v>
      </c>
      <c r="C433" s="233"/>
      <c r="D433" s="106" t="s">
        <v>18</v>
      </c>
      <c r="E433" s="106" t="s">
        <v>38</v>
      </c>
      <c r="F433" s="128" t="s">
        <v>362</v>
      </c>
      <c r="G433" s="135" t="s">
        <v>82</v>
      </c>
      <c r="H433" s="304">
        <f>SUM(I433:L433)</f>
        <v>0</v>
      </c>
      <c r="I433" s="305"/>
      <c r="J433" s="325">
        <v>0</v>
      </c>
      <c r="K433" s="325">
        <v>0</v>
      </c>
      <c r="L433" s="325">
        <v>0</v>
      </c>
    </row>
    <row r="434" spans="1:20" s="19" customFormat="1" ht="153" hidden="1">
      <c r="A434" s="6"/>
      <c r="B434" s="21" t="s">
        <v>640</v>
      </c>
      <c r="C434" s="65"/>
      <c r="D434" s="2" t="s">
        <v>18</v>
      </c>
      <c r="E434" s="2" t="s">
        <v>38</v>
      </c>
      <c r="F434" s="4" t="s">
        <v>641</v>
      </c>
      <c r="G434" s="2"/>
      <c r="H434" s="148">
        <f>I434+J434+K434+L434</f>
        <v>0</v>
      </c>
      <c r="I434" s="292">
        <f>I435</f>
        <v>0</v>
      </c>
      <c r="J434" s="292">
        <f t="shared" ref="J434:L440" si="107">J435</f>
        <v>0</v>
      </c>
      <c r="K434" s="292">
        <f t="shared" si="107"/>
        <v>0</v>
      </c>
      <c r="L434" s="292">
        <f t="shared" si="107"/>
        <v>0</v>
      </c>
      <c r="M434" s="293"/>
      <c r="N434" s="293"/>
      <c r="O434" s="293"/>
      <c r="P434" s="293"/>
      <c r="Q434" s="293"/>
      <c r="R434" s="293"/>
      <c r="S434" s="293"/>
      <c r="T434" s="293"/>
    </row>
    <row r="435" spans="1:20" s="21" customFormat="1" ht="51" hidden="1">
      <c r="A435" s="58"/>
      <c r="B435" s="8" t="s">
        <v>88</v>
      </c>
      <c r="C435" s="9"/>
      <c r="D435" s="2" t="s">
        <v>18</v>
      </c>
      <c r="E435" s="2" t="s">
        <v>38</v>
      </c>
      <c r="F435" s="4" t="s">
        <v>641</v>
      </c>
      <c r="G435" s="10" t="s">
        <v>49</v>
      </c>
      <c r="H435" s="148">
        <f>I435+J435+K435+L435</f>
        <v>0</v>
      </c>
      <c r="I435" s="149">
        <f>I436</f>
        <v>0</v>
      </c>
      <c r="J435" s="149">
        <f t="shared" si="107"/>
        <v>0</v>
      </c>
      <c r="K435" s="149">
        <f t="shared" si="107"/>
        <v>0</v>
      </c>
      <c r="L435" s="149">
        <f t="shared" si="107"/>
        <v>0</v>
      </c>
      <c r="M435" s="294"/>
      <c r="N435" s="294"/>
      <c r="O435" s="294"/>
      <c r="P435" s="294"/>
      <c r="Q435" s="294"/>
      <c r="R435" s="294"/>
      <c r="S435" s="294"/>
      <c r="T435" s="294"/>
    </row>
    <row r="436" spans="1:20" s="21" customFormat="1" hidden="1">
      <c r="A436" s="58"/>
      <c r="B436" s="8" t="s">
        <v>66</v>
      </c>
      <c r="C436" s="9"/>
      <c r="D436" s="2" t="s">
        <v>18</v>
      </c>
      <c r="E436" s="2" t="s">
        <v>38</v>
      </c>
      <c r="F436" s="4" t="s">
        <v>641</v>
      </c>
      <c r="G436" s="10" t="s">
        <v>64</v>
      </c>
      <c r="H436" s="148">
        <f>SUM(I436:L436)</f>
        <v>0</v>
      </c>
      <c r="I436" s="149">
        <f>I437</f>
        <v>0</v>
      </c>
      <c r="J436" s="149">
        <f t="shared" si="107"/>
        <v>0</v>
      </c>
      <c r="K436" s="149">
        <f t="shared" si="107"/>
        <v>0</v>
      </c>
      <c r="L436" s="149">
        <f t="shared" si="107"/>
        <v>0</v>
      </c>
      <c r="M436" s="294"/>
      <c r="N436" s="294"/>
      <c r="O436" s="294"/>
      <c r="P436" s="294"/>
      <c r="Q436" s="294"/>
      <c r="R436" s="294"/>
      <c r="S436" s="294"/>
      <c r="T436" s="294"/>
    </row>
    <row r="437" spans="1:20" s="21" customFormat="1" ht="25.5" hidden="1">
      <c r="A437" s="58"/>
      <c r="B437" s="8" t="s">
        <v>84</v>
      </c>
      <c r="C437" s="9"/>
      <c r="D437" s="2" t="s">
        <v>18</v>
      </c>
      <c r="E437" s="2" t="s">
        <v>38</v>
      </c>
      <c r="F437" s="4" t="s">
        <v>641</v>
      </c>
      <c r="G437" s="10" t="s">
        <v>82</v>
      </c>
      <c r="H437" s="148">
        <f>SUM(I437:L437)</f>
        <v>0</v>
      </c>
      <c r="I437" s="149">
        <v>0</v>
      </c>
      <c r="J437" s="149">
        <v>0</v>
      </c>
      <c r="K437" s="149">
        <f>4886.6-4886.6</f>
        <v>0</v>
      </c>
      <c r="L437" s="149">
        <v>0</v>
      </c>
      <c r="M437" s="294"/>
      <c r="N437" s="294"/>
      <c r="O437" s="294"/>
      <c r="P437" s="294"/>
      <c r="Q437" s="294"/>
      <c r="R437" s="294"/>
      <c r="S437" s="294"/>
      <c r="T437" s="294"/>
    </row>
    <row r="438" spans="1:20" s="19" customFormat="1" ht="154.5" hidden="1" customHeight="1">
      <c r="A438" s="6"/>
      <c r="B438" s="21" t="s">
        <v>642</v>
      </c>
      <c r="C438" s="65"/>
      <c r="D438" s="2" t="s">
        <v>18</v>
      </c>
      <c r="E438" s="2" t="s">
        <v>38</v>
      </c>
      <c r="F438" s="4" t="s">
        <v>643</v>
      </c>
      <c r="G438" s="2"/>
      <c r="H438" s="148">
        <f>I438+J438+K438+L438</f>
        <v>0</v>
      </c>
      <c r="I438" s="292">
        <f>I439</f>
        <v>0</v>
      </c>
      <c r="J438" s="292">
        <f t="shared" si="107"/>
        <v>0</v>
      </c>
      <c r="K438" s="292">
        <f t="shared" si="107"/>
        <v>0</v>
      </c>
      <c r="L438" s="292">
        <f t="shared" si="107"/>
        <v>0</v>
      </c>
      <c r="M438" s="293"/>
      <c r="N438" s="293"/>
      <c r="O438" s="293"/>
      <c r="P438" s="293"/>
      <c r="Q438" s="293"/>
      <c r="R438" s="293"/>
      <c r="S438" s="293"/>
      <c r="T438" s="293"/>
    </row>
    <row r="439" spans="1:20" s="21" customFormat="1" ht="41.25" hidden="1" customHeight="1">
      <c r="A439" s="58"/>
      <c r="B439" s="8" t="s">
        <v>88</v>
      </c>
      <c r="C439" s="9"/>
      <c r="D439" s="2" t="s">
        <v>18</v>
      </c>
      <c r="E439" s="2" t="s">
        <v>38</v>
      </c>
      <c r="F439" s="4" t="s">
        <v>643</v>
      </c>
      <c r="G439" s="10" t="s">
        <v>49</v>
      </c>
      <c r="H439" s="148">
        <f>I439+J439+K439+L439</f>
        <v>0</v>
      </c>
      <c r="I439" s="149">
        <f>I440</f>
        <v>0</v>
      </c>
      <c r="J439" s="149">
        <f t="shared" si="107"/>
        <v>0</v>
      </c>
      <c r="K439" s="149">
        <f t="shared" si="107"/>
        <v>0</v>
      </c>
      <c r="L439" s="149">
        <f t="shared" si="107"/>
        <v>0</v>
      </c>
      <c r="M439" s="294"/>
      <c r="N439" s="294"/>
      <c r="O439" s="294"/>
      <c r="P439" s="294"/>
      <c r="Q439" s="294"/>
      <c r="R439" s="294"/>
      <c r="S439" s="294"/>
      <c r="T439" s="294"/>
    </row>
    <row r="440" spans="1:20" s="21" customFormat="1" hidden="1">
      <c r="A440" s="58"/>
      <c r="B440" s="8" t="s">
        <v>66</v>
      </c>
      <c r="C440" s="9"/>
      <c r="D440" s="2" t="s">
        <v>18</v>
      </c>
      <c r="E440" s="2" t="s">
        <v>38</v>
      </c>
      <c r="F440" s="4" t="s">
        <v>643</v>
      </c>
      <c r="G440" s="10" t="s">
        <v>64</v>
      </c>
      <c r="H440" s="148">
        <f>SUM(I440:L440)</f>
        <v>0</v>
      </c>
      <c r="I440" s="149">
        <f>I441</f>
        <v>0</v>
      </c>
      <c r="J440" s="149">
        <f t="shared" si="107"/>
        <v>0</v>
      </c>
      <c r="K440" s="149">
        <f t="shared" si="107"/>
        <v>0</v>
      </c>
      <c r="L440" s="149">
        <f t="shared" si="107"/>
        <v>0</v>
      </c>
      <c r="M440" s="294"/>
      <c r="N440" s="294"/>
      <c r="O440" s="294"/>
      <c r="P440" s="294"/>
      <c r="Q440" s="294"/>
      <c r="R440" s="294"/>
      <c r="S440" s="294"/>
      <c r="T440" s="294"/>
    </row>
    <row r="441" spans="1:20" s="21" customFormat="1" ht="25.5" hidden="1">
      <c r="A441" s="58"/>
      <c r="B441" s="8" t="s">
        <v>84</v>
      </c>
      <c r="C441" s="9"/>
      <c r="D441" s="2" t="s">
        <v>18</v>
      </c>
      <c r="E441" s="2" t="s">
        <v>38</v>
      </c>
      <c r="F441" s="4" t="s">
        <v>643</v>
      </c>
      <c r="G441" s="10" t="s">
        <v>82</v>
      </c>
      <c r="H441" s="148">
        <f>SUM(I441:L441)</f>
        <v>0</v>
      </c>
      <c r="I441" s="149">
        <f>543-543</f>
        <v>0</v>
      </c>
      <c r="J441" s="149">
        <v>0</v>
      </c>
      <c r="K441" s="149">
        <v>0</v>
      </c>
      <c r="L441" s="149">
        <v>0</v>
      </c>
      <c r="M441" s="294"/>
      <c r="N441" s="294"/>
      <c r="O441" s="294"/>
      <c r="P441" s="294"/>
      <c r="Q441" s="294"/>
      <c r="R441" s="294"/>
      <c r="S441" s="294"/>
      <c r="T441" s="294"/>
    </row>
    <row r="442" spans="1:20" s="139" customFormat="1" ht="165.75" hidden="1">
      <c r="A442" s="137"/>
      <c r="B442" s="206" t="s">
        <v>585</v>
      </c>
      <c r="C442" s="138"/>
      <c r="D442" s="106" t="s">
        <v>18</v>
      </c>
      <c r="E442" s="106" t="s">
        <v>38</v>
      </c>
      <c r="F442" s="128" t="s">
        <v>584</v>
      </c>
      <c r="G442" s="106"/>
      <c r="H442" s="304">
        <f>I442+J442+K442+L442</f>
        <v>0</v>
      </c>
      <c r="I442" s="157">
        <f t="shared" ref="I442:L444" si="108">I443</f>
        <v>0</v>
      </c>
      <c r="J442" s="157">
        <f t="shared" si="108"/>
        <v>0</v>
      </c>
      <c r="K442" s="157">
        <f t="shared" si="108"/>
        <v>0</v>
      </c>
      <c r="L442" s="157">
        <f t="shared" si="108"/>
        <v>0</v>
      </c>
    </row>
    <row r="443" spans="1:20" s="139" customFormat="1" ht="51" hidden="1">
      <c r="A443" s="209"/>
      <c r="B443" s="206" t="s">
        <v>88</v>
      </c>
      <c r="C443" s="233"/>
      <c r="D443" s="106" t="s">
        <v>18</v>
      </c>
      <c r="E443" s="106" t="s">
        <v>38</v>
      </c>
      <c r="F443" s="128" t="s">
        <v>584</v>
      </c>
      <c r="G443" s="135" t="s">
        <v>49</v>
      </c>
      <c r="H443" s="304">
        <f>I443+J443+K443+L443</f>
        <v>0</v>
      </c>
      <c r="I443" s="305">
        <f t="shared" si="108"/>
        <v>0</v>
      </c>
      <c r="J443" s="305">
        <f t="shared" si="108"/>
        <v>0</v>
      </c>
      <c r="K443" s="305">
        <f t="shared" si="108"/>
        <v>0</v>
      </c>
      <c r="L443" s="305">
        <f t="shared" si="108"/>
        <v>0</v>
      </c>
    </row>
    <row r="444" spans="1:20" s="139" customFormat="1" hidden="1">
      <c r="A444" s="209"/>
      <c r="B444" s="206" t="s">
        <v>66</v>
      </c>
      <c r="C444" s="233"/>
      <c r="D444" s="106" t="s">
        <v>18</v>
      </c>
      <c r="E444" s="106" t="s">
        <v>38</v>
      </c>
      <c r="F444" s="128" t="s">
        <v>584</v>
      </c>
      <c r="G444" s="135" t="s">
        <v>64</v>
      </c>
      <c r="H444" s="304">
        <f>SUM(I444:L444)</f>
        <v>0</v>
      </c>
      <c r="I444" s="305">
        <f t="shared" si="108"/>
        <v>0</v>
      </c>
      <c r="J444" s="305">
        <f t="shared" si="108"/>
        <v>0</v>
      </c>
      <c r="K444" s="305">
        <f t="shared" si="108"/>
        <v>0</v>
      </c>
      <c r="L444" s="305">
        <f t="shared" si="108"/>
        <v>0</v>
      </c>
    </row>
    <row r="445" spans="1:20" s="139" customFormat="1" ht="76.5" hidden="1">
      <c r="A445" s="209"/>
      <c r="B445" s="206" t="s">
        <v>83</v>
      </c>
      <c r="C445" s="233"/>
      <c r="D445" s="106" t="s">
        <v>18</v>
      </c>
      <c r="E445" s="106" t="s">
        <v>38</v>
      </c>
      <c r="F445" s="128" t="s">
        <v>584</v>
      </c>
      <c r="G445" s="135" t="s">
        <v>65</v>
      </c>
      <c r="H445" s="304">
        <f>SUM(I445:L445)</f>
        <v>0</v>
      </c>
      <c r="I445" s="305">
        <v>0</v>
      </c>
      <c r="J445" s="325">
        <v>0</v>
      </c>
      <c r="K445" s="325"/>
      <c r="L445" s="325">
        <v>0</v>
      </c>
    </row>
    <row r="446" spans="1:20" s="139" customFormat="1" ht="127.5" hidden="1">
      <c r="A446" s="188"/>
      <c r="B446" s="105" t="s">
        <v>476</v>
      </c>
      <c r="C446" s="105"/>
      <c r="D446" s="106" t="s">
        <v>18</v>
      </c>
      <c r="E446" s="106" t="s">
        <v>38</v>
      </c>
      <c r="F446" s="128" t="s">
        <v>363</v>
      </c>
      <c r="G446" s="129"/>
      <c r="H446" s="156">
        <f>SUM(I446:L446)</f>
        <v>0</v>
      </c>
      <c r="I446" s="157">
        <f>I447+I452</f>
        <v>0</v>
      </c>
      <c r="J446" s="157">
        <f>J447+J452</f>
        <v>0</v>
      </c>
      <c r="K446" s="157">
        <f>K447+K452</f>
        <v>0</v>
      </c>
      <c r="L446" s="157">
        <f>L447+L452</f>
        <v>0</v>
      </c>
    </row>
    <row r="447" spans="1:20" s="139" customFormat="1" ht="89.25" hidden="1">
      <c r="A447" s="137"/>
      <c r="B447" s="105" t="s">
        <v>55</v>
      </c>
      <c r="C447" s="138"/>
      <c r="D447" s="106" t="s">
        <v>18</v>
      </c>
      <c r="E447" s="106" t="s">
        <v>38</v>
      </c>
      <c r="F447" s="128" t="s">
        <v>363</v>
      </c>
      <c r="G447" s="106" t="s">
        <v>56</v>
      </c>
      <c r="H447" s="156">
        <f t="shared" ref="H447:H455" si="109">I447+J447+K447+L447</f>
        <v>0</v>
      </c>
      <c r="I447" s="157">
        <f>I448</f>
        <v>0</v>
      </c>
      <c r="J447" s="157">
        <f>J448</f>
        <v>0</v>
      </c>
      <c r="K447" s="157">
        <f>K448</f>
        <v>0</v>
      </c>
      <c r="L447" s="157">
        <f>L448</f>
        <v>0</v>
      </c>
    </row>
    <row r="448" spans="1:20" s="139" customFormat="1" ht="38.25" hidden="1">
      <c r="A448" s="137"/>
      <c r="B448" s="105" t="s">
        <v>104</v>
      </c>
      <c r="C448" s="138"/>
      <c r="D448" s="106" t="s">
        <v>18</v>
      </c>
      <c r="E448" s="106" t="s">
        <v>38</v>
      </c>
      <c r="F448" s="128" t="s">
        <v>363</v>
      </c>
      <c r="G448" s="106" t="s">
        <v>105</v>
      </c>
      <c r="H448" s="156">
        <f t="shared" si="109"/>
        <v>0</v>
      </c>
      <c r="I448" s="157">
        <f>I449+I450+I451</f>
        <v>0</v>
      </c>
      <c r="J448" s="157">
        <f t="shared" ref="J448:L448" si="110">J449+J450+J451</f>
        <v>0</v>
      </c>
      <c r="K448" s="157">
        <f t="shared" si="110"/>
        <v>0</v>
      </c>
      <c r="L448" s="157">
        <f t="shared" si="110"/>
        <v>0</v>
      </c>
    </row>
    <row r="449" spans="1:12" s="139" customFormat="1" ht="25.5" hidden="1">
      <c r="A449" s="137"/>
      <c r="B449" s="105" t="s">
        <v>212</v>
      </c>
      <c r="C449" s="138"/>
      <c r="D449" s="106" t="s">
        <v>18</v>
      </c>
      <c r="E449" s="106" t="s">
        <v>38</v>
      </c>
      <c r="F449" s="128" t="s">
        <v>363</v>
      </c>
      <c r="G449" s="106" t="s">
        <v>107</v>
      </c>
      <c r="H449" s="156">
        <f t="shared" si="109"/>
        <v>0</v>
      </c>
      <c r="I449" s="157">
        <v>0</v>
      </c>
      <c r="J449" s="157"/>
      <c r="K449" s="157">
        <v>0</v>
      </c>
      <c r="L449" s="157">
        <v>0</v>
      </c>
    </row>
    <row r="450" spans="1:12" s="139" customFormat="1" ht="51" hidden="1">
      <c r="A450" s="137"/>
      <c r="B450" s="105" t="s">
        <v>108</v>
      </c>
      <c r="C450" s="138"/>
      <c r="D450" s="106" t="s">
        <v>18</v>
      </c>
      <c r="E450" s="106" t="s">
        <v>38</v>
      </c>
      <c r="F450" s="128" t="s">
        <v>363</v>
      </c>
      <c r="G450" s="106" t="s">
        <v>109</v>
      </c>
      <c r="H450" s="156">
        <f t="shared" si="109"/>
        <v>0</v>
      </c>
      <c r="I450" s="157">
        <v>0</v>
      </c>
      <c r="J450" s="157"/>
      <c r="K450" s="157">
        <v>0</v>
      </c>
      <c r="L450" s="157">
        <v>0</v>
      </c>
    </row>
    <row r="451" spans="1:12" s="139" customFormat="1" ht="89.25" hidden="1">
      <c r="A451" s="137"/>
      <c r="B451" s="321" t="s">
        <v>659</v>
      </c>
      <c r="C451" s="138"/>
      <c r="D451" s="106" t="s">
        <v>18</v>
      </c>
      <c r="E451" s="106" t="s">
        <v>38</v>
      </c>
      <c r="F451" s="128" t="s">
        <v>363</v>
      </c>
      <c r="G451" s="106" t="s">
        <v>649</v>
      </c>
      <c r="H451" s="156">
        <f>I451+J451+K451+L451</f>
        <v>0</v>
      </c>
      <c r="I451" s="307">
        <v>0</v>
      </c>
      <c r="J451" s="157"/>
      <c r="K451" s="307">
        <v>0</v>
      </c>
      <c r="L451" s="307">
        <v>0</v>
      </c>
    </row>
    <row r="452" spans="1:12" s="139" customFormat="1" ht="38.25" hidden="1">
      <c r="A452" s="137"/>
      <c r="B452" s="105" t="s">
        <v>86</v>
      </c>
      <c r="C452" s="138"/>
      <c r="D452" s="106" t="s">
        <v>18</v>
      </c>
      <c r="E452" s="106" t="s">
        <v>38</v>
      </c>
      <c r="F452" s="128" t="s">
        <v>363</v>
      </c>
      <c r="G452" s="106" t="s">
        <v>57</v>
      </c>
      <c r="H452" s="156">
        <f t="shared" si="109"/>
        <v>0</v>
      </c>
      <c r="I452" s="157">
        <f>I453</f>
        <v>0</v>
      </c>
      <c r="J452" s="157">
        <f>J453</f>
        <v>0</v>
      </c>
      <c r="K452" s="157">
        <f>K453</f>
        <v>0</v>
      </c>
      <c r="L452" s="157">
        <f>L453</f>
        <v>0</v>
      </c>
    </row>
    <row r="453" spans="1:12" s="139" customFormat="1" ht="38.25" hidden="1">
      <c r="A453" s="137"/>
      <c r="B453" s="105" t="s">
        <v>111</v>
      </c>
      <c r="C453" s="138"/>
      <c r="D453" s="106" t="s">
        <v>18</v>
      </c>
      <c r="E453" s="106" t="s">
        <v>38</v>
      </c>
      <c r="F453" s="128" t="s">
        <v>363</v>
      </c>
      <c r="G453" s="106" t="s">
        <v>59</v>
      </c>
      <c r="H453" s="156">
        <f t="shared" si="109"/>
        <v>0</v>
      </c>
      <c r="I453" s="157">
        <f>I454+I455</f>
        <v>0</v>
      </c>
      <c r="J453" s="157">
        <f>J454+J455</f>
        <v>0</v>
      </c>
      <c r="K453" s="157">
        <f>K454+K455</f>
        <v>0</v>
      </c>
      <c r="L453" s="157">
        <f>L454+L455</f>
        <v>0</v>
      </c>
    </row>
    <row r="454" spans="1:12" s="139" customFormat="1" ht="38.25" hidden="1">
      <c r="A454" s="137"/>
      <c r="B454" s="105" t="s">
        <v>63</v>
      </c>
      <c r="C454" s="138"/>
      <c r="D454" s="106" t="s">
        <v>18</v>
      </c>
      <c r="E454" s="106" t="s">
        <v>38</v>
      </c>
      <c r="F454" s="128" t="s">
        <v>363</v>
      </c>
      <c r="G454" s="106" t="s">
        <v>62</v>
      </c>
      <c r="H454" s="156">
        <f t="shared" si="109"/>
        <v>0</v>
      </c>
      <c r="I454" s="157">
        <v>0</v>
      </c>
      <c r="J454" s="157">
        <v>0</v>
      </c>
      <c r="K454" s="157">
        <v>0</v>
      </c>
      <c r="L454" s="157">
        <v>0</v>
      </c>
    </row>
    <row r="455" spans="1:12" s="139" customFormat="1" ht="51" hidden="1">
      <c r="A455" s="137"/>
      <c r="B455" s="105" t="s">
        <v>258</v>
      </c>
      <c r="C455" s="138"/>
      <c r="D455" s="106" t="s">
        <v>18</v>
      </c>
      <c r="E455" s="106" t="s">
        <v>38</v>
      </c>
      <c r="F455" s="128" t="s">
        <v>363</v>
      </c>
      <c r="G455" s="106" t="s">
        <v>61</v>
      </c>
      <c r="H455" s="156">
        <f t="shared" si="109"/>
        <v>0</v>
      </c>
      <c r="I455" s="157">
        <v>0</v>
      </c>
      <c r="J455" s="157"/>
      <c r="K455" s="157">
        <v>0</v>
      </c>
      <c r="L455" s="157">
        <v>0</v>
      </c>
    </row>
    <row r="456" spans="1:12" s="139" customFormat="1" ht="38.25" hidden="1">
      <c r="A456" s="58"/>
      <c r="B456" s="8" t="s">
        <v>652</v>
      </c>
      <c r="C456" s="9"/>
      <c r="D456" s="10" t="s">
        <v>18</v>
      </c>
      <c r="E456" s="10" t="s">
        <v>38</v>
      </c>
      <c r="F456" s="17" t="s">
        <v>653</v>
      </c>
      <c r="G456" s="10"/>
      <c r="H456" s="148">
        <f>I456+J456+K456+L456</f>
        <v>0</v>
      </c>
      <c r="I456" s="149">
        <f>I460+I472+I464+I468</f>
        <v>0</v>
      </c>
      <c r="J456" s="149">
        <f>J460+J472+J464+J468</f>
        <v>0</v>
      </c>
      <c r="K456" s="149">
        <f>K460+K472+K464+K468</f>
        <v>0</v>
      </c>
      <c r="L456" s="149">
        <f>L460+L472+L464+L468</f>
        <v>0</v>
      </c>
    </row>
    <row r="457" spans="1:12" s="139" customFormat="1" ht="38.25" hidden="1">
      <c r="A457" s="58"/>
      <c r="B457" s="8" t="s">
        <v>199</v>
      </c>
      <c r="C457" s="68"/>
      <c r="D457" s="10" t="s">
        <v>18</v>
      </c>
      <c r="E457" s="10" t="s">
        <v>38</v>
      </c>
      <c r="F457" s="17" t="s">
        <v>654</v>
      </c>
      <c r="G457" s="10"/>
      <c r="H457" s="148">
        <f>I457+J457+K457+L457</f>
        <v>0</v>
      </c>
      <c r="I457" s="149">
        <f>I458</f>
        <v>0</v>
      </c>
      <c r="J457" s="149">
        <f t="shared" ref="J457:L458" si="111">J458</f>
        <v>0</v>
      </c>
      <c r="K457" s="149">
        <f t="shared" si="111"/>
        <v>0</v>
      </c>
      <c r="L457" s="149">
        <f t="shared" si="111"/>
        <v>0</v>
      </c>
    </row>
    <row r="458" spans="1:12" s="139" customFormat="1" ht="51" hidden="1">
      <c r="A458" s="58"/>
      <c r="B458" s="8" t="s">
        <v>88</v>
      </c>
      <c r="C458" s="9"/>
      <c r="D458" s="10" t="s">
        <v>18</v>
      </c>
      <c r="E458" s="10" t="s">
        <v>38</v>
      </c>
      <c r="F458" s="17" t="s">
        <v>654</v>
      </c>
      <c r="G458" s="10" t="s">
        <v>49</v>
      </c>
      <c r="H458" s="148">
        <f>I458+J458+K458+L458</f>
        <v>0</v>
      </c>
      <c r="I458" s="149">
        <f>I459</f>
        <v>0</v>
      </c>
      <c r="J458" s="149">
        <f t="shared" si="111"/>
        <v>0</v>
      </c>
      <c r="K458" s="149">
        <f t="shared" si="111"/>
        <v>0</v>
      </c>
      <c r="L458" s="149">
        <f t="shared" si="111"/>
        <v>0</v>
      </c>
    </row>
    <row r="459" spans="1:12" s="139" customFormat="1" hidden="1">
      <c r="A459" s="58"/>
      <c r="B459" s="8" t="s">
        <v>66</v>
      </c>
      <c r="C459" s="9"/>
      <c r="D459" s="10" t="s">
        <v>18</v>
      </c>
      <c r="E459" s="10" t="s">
        <v>38</v>
      </c>
      <c r="F459" s="17" t="s">
        <v>654</v>
      </c>
      <c r="G459" s="10" t="s">
        <v>64</v>
      </c>
      <c r="H459" s="148">
        <f>SUM(I459:L459)</f>
        <v>0</v>
      </c>
      <c r="I459" s="149">
        <f>I460+I469</f>
        <v>0</v>
      </c>
      <c r="J459" s="149">
        <f>J460+J469</f>
        <v>0</v>
      </c>
      <c r="K459" s="149">
        <f>K460</f>
        <v>0</v>
      </c>
      <c r="L459" s="149">
        <f>L460+L469</f>
        <v>0</v>
      </c>
    </row>
    <row r="460" spans="1:12" s="139" customFormat="1" ht="76.5" hidden="1">
      <c r="A460" s="58"/>
      <c r="B460" s="8" t="s">
        <v>83</v>
      </c>
      <c r="C460" s="9"/>
      <c r="D460" s="10" t="s">
        <v>18</v>
      </c>
      <c r="E460" s="10" t="s">
        <v>38</v>
      </c>
      <c r="F460" s="17" t="s">
        <v>654</v>
      </c>
      <c r="G460" s="10" t="s">
        <v>65</v>
      </c>
      <c r="H460" s="148">
        <f>SUM(I460:L460)</f>
        <v>0</v>
      </c>
      <c r="I460" s="149"/>
      <c r="J460" s="154">
        <v>0</v>
      </c>
      <c r="K460" s="154">
        <v>0</v>
      </c>
      <c r="L460" s="154">
        <v>0</v>
      </c>
    </row>
    <row r="461" spans="1:12" s="139" customFormat="1" ht="153" hidden="1">
      <c r="A461" s="58"/>
      <c r="B461" s="21" t="s">
        <v>640</v>
      </c>
      <c r="C461" s="68"/>
      <c r="D461" s="10" t="s">
        <v>18</v>
      </c>
      <c r="E461" s="10" t="s">
        <v>38</v>
      </c>
      <c r="F461" s="17" t="s">
        <v>655</v>
      </c>
      <c r="G461" s="10"/>
      <c r="H461" s="148">
        <f>I461+J461+K461+L461</f>
        <v>0</v>
      </c>
      <c r="I461" s="149">
        <f>I462</f>
        <v>0</v>
      </c>
      <c r="J461" s="149">
        <f t="shared" ref="J461:L463" si="112">J462</f>
        <v>0</v>
      </c>
      <c r="K461" s="149">
        <f t="shared" si="112"/>
        <v>0</v>
      </c>
      <c r="L461" s="149">
        <f t="shared" si="112"/>
        <v>0</v>
      </c>
    </row>
    <row r="462" spans="1:12" s="139" customFormat="1" ht="51" hidden="1">
      <c r="A462" s="58"/>
      <c r="B462" s="8" t="s">
        <v>88</v>
      </c>
      <c r="C462" s="9"/>
      <c r="D462" s="10" t="s">
        <v>18</v>
      </c>
      <c r="E462" s="10" t="s">
        <v>38</v>
      </c>
      <c r="F462" s="17" t="s">
        <v>655</v>
      </c>
      <c r="G462" s="10" t="s">
        <v>49</v>
      </c>
      <c r="H462" s="148">
        <f>I462+J462+K462+L462</f>
        <v>0</v>
      </c>
      <c r="I462" s="149">
        <f>I463</f>
        <v>0</v>
      </c>
      <c r="J462" s="149">
        <f t="shared" si="112"/>
        <v>0</v>
      </c>
      <c r="K462" s="149">
        <f t="shared" si="112"/>
        <v>0</v>
      </c>
      <c r="L462" s="149">
        <f t="shared" si="112"/>
        <v>0</v>
      </c>
    </row>
    <row r="463" spans="1:12" s="211" customFormat="1" hidden="1">
      <c r="A463" s="58"/>
      <c r="B463" s="8" t="s">
        <v>66</v>
      </c>
      <c r="C463" s="9"/>
      <c r="D463" s="10" t="s">
        <v>18</v>
      </c>
      <c r="E463" s="10" t="s">
        <v>38</v>
      </c>
      <c r="F463" s="17" t="s">
        <v>655</v>
      </c>
      <c r="G463" s="10" t="s">
        <v>64</v>
      </c>
      <c r="H463" s="148">
        <f t="shared" ref="H463:H468" si="113">SUM(I463:L463)</f>
        <v>0</v>
      </c>
      <c r="I463" s="149">
        <f>I464</f>
        <v>0</v>
      </c>
      <c r="J463" s="149">
        <f t="shared" si="112"/>
        <v>0</v>
      </c>
      <c r="K463" s="149">
        <f>K464+K468</f>
        <v>0</v>
      </c>
      <c r="L463" s="149">
        <f t="shared" si="112"/>
        <v>0</v>
      </c>
    </row>
    <row r="464" spans="1:12" s="211" customFormat="1" ht="42.75" hidden="1" customHeight="1">
      <c r="A464" s="58"/>
      <c r="B464" s="8" t="s">
        <v>84</v>
      </c>
      <c r="C464" s="9"/>
      <c r="D464" s="10" t="s">
        <v>18</v>
      </c>
      <c r="E464" s="10" t="s">
        <v>38</v>
      </c>
      <c r="F464" s="17" t="s">
        <v>655</v>
      </c>
      <c r="G464" s="10" t="s">
        <v>82</v>
      </c>
      <c r="H464" s="148">
        <f t="shared" si="113"/>
        <v>0</v>
      </c>
      <c r="I464" s="149">
        <v>0</v>
      </c>
      <c r="J464" s="149">
        <v>0</v>
      </c>
      <c r="K464" s="149"/>
      <c r="L464" s="149">
        <v>0</v>
      </c>
    </row>
    <row r="465" spans="1:12" s="211" customFormat="1" ht="178.5" hidden="1">
      <c r="A465" s="58"/>
      <c r="B465" s="21" t="s">
        <v>642</v>
      </c>
      <c r="C465" s="68"/>
      <c r="D465" s="10" t="s">
        <v>18</v>
      </c>
      <c r="E465" s="10" t="s">
        <v>38</v>
      </c>
      <c r="F465" s="17" t="s">
        <v>656</v>
      </c>
      <c r="G465" s="10"/>
      <c r="H465" s="148">
        <f t="shared" si="113"/>
        <v>0</v>
      </c>
      <c r="I465" s="149">
        <f>I466</f>
        <v>0</v>
      </c>
      <c r="J465" s="149">
        <f t="shared" ref="J465:L467" si="114">J466</f>
        <v>0</v>
      </c>
      <c r="K465" s="149">
        <f t="shared" si="114"/>
        <v>0</v>
      </c>
      <c r="L465" s="149">
        <f t="shared" si="114"/>
        <v>0</v>
      </c>
    </row>
    <row r="466" spans="1:12" s="211" customFormat="1" ht="53.25" hidden="1" customHeight="1">
      <c r="A466" s="58"/>
      <c r="B466" s="8" t="s">
        <v>88</v>
      </c>
      <c r="C466" s="9"/>
      <c r="D466" s="10" t="s">
        <v>18</v>
      </c>
      <c r="E466" s="10" t="s">
        <v>38</v>
      </c>
      <c r="F466" s="17" t="s">
        <v>656</v>
      </c>
      <c r="G466" s="10" t="s">
        <v>49</v>
      </c>
      <c r="H466" s="148">
        <f t="shared" si="113"/>
        <v>0</v>
      </c>
      <c r="I466" s="149">
        <f>I467</f>
        <v>0</v>
      </c>
      <c r="J466" s="149">
        <f t="shared" si="114"/>
        <v>0</v>
      </c>
      <c r="K466" s="149">
        <f t="shared" si="114"/>
        <v>0</v>
      </c>
      <c r="L466" s="149">
        <f t="shared" si="114"/>
        <v>0</v>
      </c>
    </row>
    <row r="467" spans="1:12" s="211" customFormat="1" hidden="1">
      <c r="A467" s="58"/>
      <c r="B467" s="8" t="s">
        <v>66</v>
      </c>
      <c r="C467" s="9"/>
      <c r="D467" s="10" t="s">
        <v>18</v>
      </c>
      <c r="E467" s="10" t="s">
        <v>38</v>
      </c>
      <c r="F467" s="17" t="s">
        <v>656</v>
      </c>
      <c r="G467" s="10" t="s">
        <v>64</v>
      </c>
      <c r="H467" s="148">
        <f t="shared" si="113"/>
        <v>0</v>
      </c>
      <c r="I467" s="149">
        <f>I468</f>
        <v>0</v>
      </c>
      <c r="J467" s="149">
        <f t="shared" si="114"/>
        <v>0</v>
      </c>
      <c r="K467" s="149">
        <f t="shared" si="114"/>
        <v>0</v>
      </c>
      <c r="L467" s="149">
        <f t="shared" si="114"/>
        <v>0</v>
      </c>
    </row>
    <row r="468" spans="1:12" s="211" customFormat="1" ht="42.75" hidden="1" customHeight="1">
      <c r="A468" s="58"/>
      <c r="B468" s="8" t="s">
        <v>84</v>
      </c>
      <c r="C468" s="9"/>
      <c r="D468" s="10" t="s">
        <v>18</v>
      </c>
      <c r="E468" s="10" t="s">
        <v>38</v>
      </c>
      <c r="F468" s="17" t="s">
        <v>656</v>
      </c>
      <c r="G468" s="10" t="s">
        <v>82</v>
      </c>
      <c r="H468" s="148">
        <f t="shared" si="113"/>
        <v>0</v>
      </c>
      <c r="I468" s="149"/>
      <c r="J468" s="149">
        <v>0</v>
      </c>
      <c r="K468" s="149">
        <v>0</v>
      </c>
      <c r="L468" s="149">
        <v>0</v>
      </c>
    </row>
    <row r="469" spans="1:12" s="211" customFormat="1" ht="165.75" hidden="1">
      <c r="A469" s="58"/>
      <c r="B469" s="8" t="s">
        <v>585</v>
      </c>
      <c r="C469" s="68"/>
      <c r="D469" s="10" t="s">
        <v>18</v>
      </c>
      <c r="E469" s="10" t="s">
        <v>38</v>
      </c>
      <c r="F469" s="17" t="s">
        <v>657</v>
      </c>
      <c r="G469" s="10"/>
      <c r="H469" s="148">
        <f>I469+J469+K469+L469</f>
        <v>0</v>
      </c>
      <c r="I469" s="149">
        <f>I470</f>
        <v>0</v>
      </c>
      <c r="J469" s="149">
        <f t="shared" ref="J469:L471" si="115">J470</f>
        <v>0</v>
      </c>
      <c r="K469" s="149">
        <f t="shared" si="115"/>
        <v>0</v>
      </c>
      <c r="L469" s="149">
        <f t="shared" si="115"/>
        <v>0</v>
      </c>
    </row>
    <row r="470" spans="1:12" s="211" customFormat="1" ht="51" hidden="1">
      <c r="A470" s="58"/>
      <c r="B470" s="8" t="s">
        <v>88</v>
      </c>
      <c r="C470" s="9"/>
      <c r="D470" s="10" t="s">
        <v>18</v>
      </c>
      <c r="E470" s="10" t="s">
        <v>38</v>
      </c>
      <c r="F470" s="17" t="s">
        <v>657</v>
      </c>
      <c r="G470" s="10" t="s">
        <v>49</v>
      </c>
      <c r="H470" s="148">
        <f>I470+J470+K470+L470</f>
        <v>0</v>
      </c>
      <c r="I470" s="149">
        <f>I471</f>
        <v>0</v>
      </c>
      <c r="J470" s="149">
        <f t="shared" si="115"/>
        <v>0</v>
      </c>
      <c r="K470" s="149">
        <f t="shared" si="115"/>
        <v>0</v>
      </c>
      <c r="L470" s="149">
        <f t="shared" si="115"/>
        <v>0</v>
      </c>
    </row>
    <row r="471" spans="1:12" s="139" customFormat="1" hidden="1">
      <c r="A471" s="58"/>
      <c r="B471" s="8" t="s">
        <v>66</v>
      </c>
      <c r="C471" s="9"/>
      <c r="D471" s="10" t="s">
        <v>18</v>
      </c>
      <c r="E471" s="10" t="s">
        <v>38</v>
      </c>
      <c r="F471" s="17" t="s">
        <v>657</v>
      </c>
      <c r="G471" s="10" t="s">
        <v>64</v>
      </c>
      <c r="H471" s="148">
        <f t="shared" ref="H471:H476" si="116">SUM(I471:L471)</f>
        <v>0</v>
      </c>
      <c r="I471" s="149">
        <f>I472</f>
        <v>0</v>
      </c>
      <c r="J471" s="149">
        <f t="shared" si="115"/>
        <v>0</v>
      </c>
      <c r="K471" s="149">
        <f>K472</f>
        <v>0</v>
      </c>
      <c r="L471" s="149">
        <f t="shared" si="115"/>
        <v>0</v>
      </c>
    </row>
    <row r="472" spans="1:12" s="139" customFormat="1" ht="76.5" hidden="1">
      <c r="A472" s="58"/>
      <c r="B472" s="8" t="s">
        <v>83</v>
      </c>
      <c r="C472" s="9"/>
      <c r="D472" s="10" t="s">
        <v>18</v>
      </c>
      <c r="E472" s="10" t="s">
        <v>38</v>
      </c>
      <c r="F472" s="17" t="s">
        <v>657</v>
      </c>
      <c r="G472" s="10" t="s">
        <v>65</v>
      </c>
      <c r="H472" s="148">
        <f t="shared" si="116"/>
        <v>0</v>
      </c>
      <c r="I472" s="149">
        <v>0</v>
      </c>
      <c r="J472" s="154">
        <v>0</v>
      </c>
      <c r="K472" s="154"/>
      <c r="L472" s="154">
        <v>0</v>
      </c>
    </row>
    <row r="473" spans="1:12" s="139" customFormat="1" ht="51">
      <c r="A473" s="137"/>
      <c r="B473" s="105" t="s">
        <v>364</v>
      </c>
      <c r="C473" s="138"/>
      <c r="D473" s="106" t="s">
        <v>18</v>
      </c>
      <c r="E473" s="106" t="s">
        <v>38</v>
      </c>
      <c r="F473" s="128" t="s">
        <v>365</v>
      </c>
      <c r="G473" s="106"/>
      <c r="H473" s="304">
        <f t="shared" si="116"/>
        <v>-1790.3999999999999</v>
      </c>
      <c r="I473" s="157">
        <f>I474+I510+I515</f>
        <v>-2381.1999999999998</v>
      </c>
      <c r="J473" s="157">
        <f>J474+J510+J515</f>
        <v>0</v>
      </c>
      <c r="K473" s="157">
        <f>K474+K510+K515</f>
        <v>590.79999999999995</v>
      </c>
      <c r="L473" s="157">
        <f>L474+L510+L515</f>
        <v>0</v>
      </c>
    </row>
    <row r="474" spans="1:12" s="139" customFormat="1" ht="38.25">
      <c r="A474" s="137"/>
      <c r="B474" s="105" t="s">
        <v>366</v>
      </c>
      <c r="C474" s="138"/>
      <c r="D474" s="106" t="s">
        <v>18</v>
      </c>
      <c r="E474" s="106" t="s">
        <v>38</v>
      </c>
      <c r="F474" s="128" t="s">
        <v>367</v>
      </c>
      <c r="G474" s="106"/>
      <c r="H474" s="304">
        <f t="shared" si="116"/>
        <v>-1790.3999999999999</v>
      </c>
      <c r="I474" s="157">
        <f>I475+I490+I494+I498+I502+I506</f>
        <v>-2381.1999999999998</v>
      </c>
      <c r="J474" s="157">
        <f t="shared" ref="J474:L474" si="117">J475+J490+J494+J498+J502+J506</f>
        <v>0</v>
      </c>
      <c r="K474" s="157">
        <f t="shared" si="117"/>
        <v>590.79999999999995</v>
      </c>
      <c r="L474" s="157">
        <f t="shared" si="117"/>
        <v>0</v>
      </c>
    </row>
    <row r="475" spans="1:12" s="139" customFormat="1" ht="38.25">
      <c r="A475" s="137"/>
      <c r="B475" s="105" t="s">
        <v>199</v>
      </c>
      <c r="C475" s="138"/>
      <c r="D475" s="106" t="s">
        <v>18</v>
      </c>
      <c r="E475" s="106" t="s">
        <v>38</v>
      </c>
      <c r="F475" s="128" t="s">
        <v>329</v>
      </c>
      <c r="G475" s="106"/>
      <c r="H475" s="304">
        <f t="shared" si="116"/>
        <v>73.3</v>
      </c>
      <c r="I475" s="157">
        <f>I476+I481+I485</f>
        <v>73.3</v>
      </c>
      <c r="J475" s="157">
        <f>J476+J481+J485</f>
        <v>0</v>
      </c>
      <c r="K475" s="157">
        <f>K476+K481+K485</f>
        <v>0</v>
      </c>
      <c r="L475" s="157">
        <f>L476+L481+L485</f>
        <v>0</v>
      </c>
    </row>
    <row r="476" spans="1:12" s="139" customFormat="1" ht="89.25">
      <c r="A476" s="137"/>
      <c r="B476" s="206" t="s">
        <v>55</v>
      </c>
      <c r="C476" s="127"/>
      <c r="D476" s="106" t="s">
        <v>18</v>
      </c>
      <c r="E476" s="106" t="s">
        <v>38</v>
      </c>
      <c r="F476" s="128" t="s">
        <v>329</v>
      </c>
      <c r="G476" s="135" t="s">
        <v>56</v>
      </c>
      <c r="H476" s="304">
        <f t="shared" si="116"/>
        <v>120.9</v>
      </c>
      <c r="I476" s="305">
        <f>I477</f>
        <v>120.9</v>
      </c>
      <c r="J476" s="305">
        <f>J477</f>
        <v>0</v>
      </c>
      <c r="K476" s="305">
        <f>K477</f>
        <v>0</v>
      </c>
      <c r="L476" s="305">
        <f>L477</f>
        <v>0</v>
      </c>
    </row>
    <row r="477" spans="1:12" s="139" customFormat="1" ht="25.5">
      <c r="A477" s="137"/>
      <c r="B477" s="206" t="s">
        <v>67</v>
      </c>
      <c r="C477" s="127"/>
      <c r="D477" s="106" t="s">
        <v>18</v>
      </c>
      <c r="E477" s="106" t="s">
        <v>38</v>
      </c>
      <c r="F477" s="128" t="s">
        <v>329</v>
      </c>
      <c r="G477" s="135" t="s">
        <v>68</v>
      </c>
      <c r="H477" s="304">
        <f t="shared" ref="H477:H489" si="118">SUM(I477:L477)</f>
        <v>120.9</v>
      </c>
      <c r="I477" s="305">
        <f>I478+I479+I480</f>
        <v>120.9</v>
      </c>
      <c r="J477" s="305">
        <f>J478+J479</f>
        <v>0</v>
      </c>
      <c r="K477" s="305">
        <f>K478+K479</f>
        <v>0</v>
      </c>
      <c r="L477" s="305">
        <f>L478+L479</f>
        <v>0</v>
      </c>
    </row>
    <row r="478" spans="1:12" s="139" customFormat="1" ht="25.5" hidden="1">
      <c r="A478" s="137"/>
      <c r="B478" s="206" t="s">
        <v>253</v>
      </c>
      <c r="C478" s="127"/>
      <c r="D478" s="106" t="s">
        <v>18</v>
      </c>
      <c r="E478" s="106" t="s">
        <v>38</v>
      </c>
      <c r="F478" s="128" t="s">
        <v>329</v>
      </c>
      <c r="G478" s="135" t="s">
        <v>69</v>
      </c>
      <c r="H478" s="304">
        <f t="shared" si="118"/>
        <v>0</v>
      </c>
      <c r="I478" s="305">
        <v>0</v>
      </c>
      <c r="J478" s="325">
        <v>0</v>
      </c>
      <c r="K478" s="325">
        <v>0</v>
      </c>
      <c r="L478" s="325">
        <v>0</v>
      </c>
    </row>
    <row r="479" spans="1:12" s="139" customFormat="1" ht="38.25">
      <c r="A479" s="137"/>
      <c r="B479" s="206" t="s">
        <v>89</v>
      </c>
      <c r="C479" s="127"/>
      <c r="D479" s="106" t="s">
        <v>18</v>
      </c>
      <c r="E479" s="106" t="s">
        <v>38</v>
      </c>
      <c r="F479" s="128" t="s">
        <v>329</v>
      </c>
      <c r="G479" s="135" t="s">
        <v>70</v>
      </c>
      <c r="H479" s="304">
        <f t="shared" si="118"/>
        <v>120.9</v>
      </c>
      <c r="I479" s="305">
        <f>14.4+106.5</f>
        <v>120.9</v>
      </c>
      <c r="J479" s="325">
        <v>0</v>
      </c>
      <c r="K479" s="325">
        <v>0</v>
      </c>
      <c r="L479" s="325">
        <v>0</v>
      </c>
    </row>
    <row r="480" spans="1:12" s="139" customFormat="1" ht="76.5" hidden="1">
      <c r="A480" s="137"/>
      <c r="B480" s="105" t="s">
        <v>660</v>
      </c>
      <c r="C480" s="127"/>
      <c r="D480" s="106" t="s">
        <v>18</v>
      </c>
      <c r="E480" s="106" t="s">
        <v>38</v>
      </c>
      <c r="F480" s="128" t="s">
        <v>329</v>
      </c>
      <c r="G480" s="135" t="s">
        <v>661</v>
      </c>
      <c r="H480" s="304">
        <f t="shared" ref="H480" si="119">SUM(I480:L480)</f>
        <v>0</v>
      </c>
      <c r="I480" s="305"/>
      <c r="J480" s="307">
        <v>0</v>
      </c>
      <c r="K480" s="307">
        <v>0</v>
      </c>
      <c r="L480" s="307">
        <v>0</v>
      </c>
    </row>
    <row r="481" spans="1:12" s="139" customFormat="1" ht="38.25">
      <c r="A481" s="137"/>
      <c r="B481" s="105" t="s">
        <v>86</v>
      </c>
      <c r="C481" s="127"/>
      <c r="D481" s="106" t="s">
        <v>18</v>
      </c>
      <c r="E481" s="106" t="s">
        <v>38</v>
      </c>
      <c r="F481" s="128" t="s">
        <v>329</v>
      </c>
      <c r="G481" s="135" t="s">
        <v>57</v>
      </c>
      <c r="H481" s="304">
        <f t="shared" si="118"/>
        <v>-47.600000000000009</v>
      </c>
      <c r="I481" s="305">
        <f>I482</f>
        <v>-47.600000000000009</v>
      </c>
      <c r="J481" s="305">
        <f>J482</f>
        <v>0</v>
      </c>
      <c r="K481" s="305">
        <f>K482</f>
        <v>0</v>
      </c>
      <c r="L481" s="305">
        <f>L482</f>
        <v>0</v>
      </c>
    </row>
    <row r="482" spans="1:12" s="220" customFormat="1" ht="38.25">
      <c r="A482" s="137"/>
      <c r="B482" s="105" t="s">
        <v>111</v>
      </c>
      <c r="C482" s="127"/>
      <c r="D482" s="106" t="s">
        <v>18</v>
      </c>
      <c r="E482" s="106" t="s">
        <v>38</v>
      </c>
      <c r="F482" s="128" t="s">
        <v>329</v>
      </c>
      <c r="G482" s="135" t="s">
        <v>59</v>
      </c>
      <c r="H482" s="304">
        <f t="shared" si="118"/>
        <v>-47.600000000000009</v>
      </c>
      <c r="I482" s="305">
        <f>I484+I483</f>
        <v>-47.600000000000009</v>
      </c>
      <c r="J482" s="305">
        <f>J484</f>
        <v>0</v>
      </c>
      <c r="K482" s="305">
        <f>K484</f>
        <v>0</v>
      </c>
      <c r="L482" s="305">
        <f>L484</f>
        <v>0</v>
      </c>
    </row>
    <row r="483" spans="1:12" s="211" customFormat="1" ht="38.25" hidden="1">
      <c r="A483" s="137"/>
      <c r="B483" s="206" t="s">
        <v>63</v>
      </c>
      <c r="C483" s="127"/>
      <c r="D483" s="106" t="s">
        <v>18</v>
      </c>
      <c r="E483" s="106" t="s">
        <v>38</v>
      </c>
      <c r="F483" s="128" t="s">
        <v>329</v>
      </c>
      <c r="G483" s="135" t="s">
        <v>62</v>
      </c>
      <c r="H483" s="304">
        <f t="shared" si="118"/>
        <v>0</v>
      </c>
      <c r="I483" s="305">
        <v>0</v>
      </c>
      <c r="J483" s="325">
        <v>0</v>
      </c>
      <c r="K483" s="325">
        <v>0</v>
      </c>
      <c r="L483" s="325">
        <v>0</v>
      </c>
    </row>
    <row r="484" spans="1:12" s="211" customFormat="1" ht="51">
      <c r="A484" s="137"/>
      <c r="B484" s="105" t="s">
        <v>258</v>
      </c>
      <c r="C484" s="127"/>
      <c r="D484" s="106" t="s">
        <v>18</v>
      </c>
      <c r="E484" s="106" t="s">
        <v>38</v>
      </c>
      <c r="F484" s="128" t="s">
        <v>329</v>
      </c>
      <c r="G484" s="135" t="s">
        <v>61</v>
      </c>
      <c r="H484" s="304">
        <f t="shared" si="118"/>
        <v>-47.600000000000009</v>
      </c>
      <c r="I484" s="305">
        <f>-14.4-106.5+73.3</f>
        <v>-47.600000000000009</v>
      </c>
      <c r="J484" s="325">
        <v>0</v>
      </c>
      <c r="K484" s="325">
        <v>0</v>
      </c>
      <c r="L484" s="325">
        <v>0</v>
      </c>
    </row>
    <row r="485" spans="1:12" s="211" customFormat="1" hidden="1">
      <c r="A485" s="137"/>
      <c r="B485" s="267" t="s">
        <v>71</v>
      </c>
      <c r="C485" s="127"/>
      <c r="D485" s="106" t="s">
        <v>18</v>
      </c>
      <c r="E485" s="106" t="s">
        <v>38</v>
      </c>
      <c r="F485" s="128" t="s">
        <v>329</v>
      </c>
      <c r="G485" s="135" t="s">
        <v>72</v>
      </c>
      <c r="H485" s="304">
        <f t="shared" si="118"/>
        <v>0</v>
      </c>
      <c r="I485" s="305">
        <f>I486</f>
        <v>0</v>
      </c>
      <c r="J485" s="305">
        <f>J486</f>
        <v>0</v>
      </c>
      <c r="K485" s="305">
        <f>K486</f>
        <v>0</v>
      </c>
      <c r="L485" s="305">
        <f>L486</f>
        <v>0</v>
      </c>
    </row>
    <row r="486" spans="1:12" s="211" customFormat="1" ht="25.5" hidden="1">
      <c r="A486" s="137"/>
      <c r="B486" s="267" t="s">
        <v>73</v>
      </c>
      <c r="C486" s="127"/>
      <c r="D486" s="106" t="s">
        <v>18</v>
      </c>
      <c r="E486" s="106" t="s">
        <v>38</v>
      </c>
      <c r="F486" s="128" t="s">
        <v>329</v>
      </c>
      <c r="G486" s="135" t="s">
        <v>74</v>
      </c>
      <c r="H486" s="304">
        <f t="shared" si="118"/>
        <v>0</v>
      </c>
      <c r="I486" s="305">
        <f>I487+I488+I489</f>
        <v>0</v>
      </c>
      <c r="J486" s="305">
        <f>J487+J488+J489</f>
        <v>0</v>
      </c>
      <c r="K486" s="305">
        <f>K487+K488+K489</f>
        <v>0</v>
      </c>
      <c r="L486" s="305">
        <f>L487+L488+L489</f>
        <v>0</v>
      </c>
    </row>
    <row r="487" spans="1:12" s="211" customFormat="1" ht="25.5" hidden="1">
      <c r="A487" s="137"/>
      <c r="B487" s="267" t="s">
        <v>292</v>
      </c>
      <c r="C487" s="127"/>
      <c r="D487" s="106" t="s">
        <v>18</v>
      </c>
      <c r="E487" s="106" t="s">
        <v>38</v>
      </c>
      <c r="F487" s="128" t="s">
        <v>329</v>
      </c>
      <c r="G487" s="135" t="s">
        <v>293</v>
      </c>
      <c r="H487" s="304">
        <f t="shared" si="118"/>
        <v>0</v>
      </c>
      <c r="I487" s="305">
        <v>0</v>
      </c>
      <c r="J487" s="305">
        <v>0</v>
      </c>
      <c r="K487" s="305">
        <v>0</v>
      </c>
      <c r="L487" s="305">
        <v>0</v>
      </c>
    </row>
    <row r="488" spans="1:12" s="211" customFormat="1" hidden="1">
      <c r="A488" s="137"/>
      <c r="B488" s="267" t="s">
        <v>259</v>
      </c>
      <c r="C488" s="127"/>
      <c r="D488" s="106" t="s">
        <v>18</v>
      </c>
      <c r="E488" s="106" t="s">
        <v>38</v>
      </c>
      <c r="F488" s="128" t="s">
        <v>329</v>
      </c>
      <c r="G488" s="135" t="s">
        <v>76</v>
      </c>
      <c r="H488" s="304">
        <f t="shared" si="118"/>
        <v>0</v>
      </c>
      <c r="I488" s="305"/>
      <c r="J488" s="325">
        <v>0</v>
      </c>
      <c r="K488" s="325">
        <v>0</v>
      </c>
      <c r="L488" s="325">
        <v>0</v>
      </c>
    </row>
    <row r="489" spans="1:12" s="211" customFormat="1" hidden="1">
      <c r="A489" s="137"/>
      <c r="B489" s="267" t="s">
        <v>638</v>
      </c>
      <c r="C489" s="127"/>
      <c r="D489" s="106" t="s">
        <v>18</v>
      </c>
      <c r="E489" s="106" t="s">
        <v>38</v>
      </c>
      <c r="F489" s="128" t="s">
        <v>329</v>
      </c>
      <c r="G489" s="135" t="s">
        <v>639</v>
      </c>
      <c r="H489" s="304">
        <f t="shared" si="118"/>
        <v>0</v>
      </c>
      <c r="I489" s="305"/>
      <c r="J489" s="325">
        <v>0</v>
      </c>
      <c r="K489" s="325">
        <v>0</v>
      </c>
      <c r="L489" s="325">
        <v>0</v>
      </c>
    </row>
    <row r="490" spans="1:12" s="211" customFormat="1" ht="25.5">
      <c r="A490" s="137"/>
      <c r="B490" s="105" t="s">
        <v>537</v>
      </c>
      <c r="C490" s="138"/>
      <c r="D490" s="106" t="s">
        <v>18</v>
      </c>
      <c r="E490" s="106" t="s">
        <v>38</v>
      </c>
      <c r="F490" s="128" t="s">
        <v>570</v>
      </c>
      <c r="G490" s="106"/>
      <c r="H490" s="304">
        <f>SUM(I490:L490)</f>
        <v>-2527.6</v>
      </c>
      <c r="I490" s="157">
        <f>I491</f>
        <v>-2527.6</v>
      </c>
      <c r="J490" s="157">
        <f t="shared" ref="J490:L492" si="120">J491</f>
        <v>0</v>
      </c>
      <c r="K490" s="157">
        <f t="shared" si="120"/>
        <v>0</v>
      </c>
      <c r="L490" s="157">
        <f t="shared" si="120"/>
        <v>0</v>
      </c>
    </row>
    <row r="491" spans="1:12" s="211" customFormat="1" ht="38.25">
      <c r="A491" s="137"/>
      <c r="B491" s="105" t="s">
        <v>86</v>
      </c>
      <c r="C491" s="127"/>
      <c r="D491" s="106" t="s">
        <v>18</v>
      </c>
      <c r="E491" s="106" t="s">
        <v>38</v>
      </c>
      <c r="F491" s="128" t="s">
        <v>570</v>
      </c>
      <c r="G491" s="135" t="s">
        <v>57</v>
      </c>
      <c r="H491" s="304">
        <f>SUM(I491:L491)</f>
        <v>-2527.6</v>
      </c>
      <c r="I491" s="305">
        <f>I492</f>
        <v>-2527.6</v>
      </c>
      <c r="J491" s="305">
        <f t="shared" si="120"/>
        <v>0</v>
      </c>
      <c r="K491" s="305">
        <f t="shared" si="120"/>
        <v>0</v>
      </c>
      <c r="L491" s="305">
        <f t="shared" si="120"/>
        <v>0</v>
      </c>
    </row>
    <row r="492" spans="1:12" s="211" customFormat="1" ht="38.25">
      <c r="A492" s="137"/>
      <c r="B492" s="105" t="s">
        <v>111</v>
      </c>
      <c r="C492" s="127"/>
      <c r="D492" s="106" t="s">
        <v>18</v>
      </c>
      <c r="E492" s="106" t="s">
        <v>38</v>
      </c>
      <c r="F492" s="128" t="s">
        <v>570</v>
      </c>
      <c r="G492" s="135" t="s">
        <v>59</v>
      </c>
      <c r="H492" s="304">
        <f>SUM(I492:L492)</f>
        <v>-2527.6</v>
      </c>
      <c r="I492" s="305">
        <f>I493</f>
        <v>-2527.6</v>
      </c>
      <c r="J492" s="305">
        <f t="shared" si="120"/>
        <v>0</v>
      </c>
      <c r="K492" s="305">
        <f t="shared" si="120"/>
        <v>0</v>
      </c>
      <c r="L492" s="305">
        <f t="shared" si="120"/>
        <v>0</v>
      </c>
    </row>
    <row r="493" spans="1:12" s="211" customFormat="1" ht="51">
      <c r="A493" s="137"/>
      <c r="B493" s="105" t="s">
        <v>258</v>
      </c>
      <c r="C493" s="127"/>
      <c r="D493" s="106" t="s">
        <v>18</v>
      </c>
      <c r="E493" s="106" t="s">
        <v>38</v>
      </c>
      <c r="F493" s="128" t="s">
        <v>570</v>
      </c>
      <c r="G493" s="135" t="s">
        <v>61</v>
      </c>
      <c r="H493" s="304">
        <f>SUM(I493:L493)</f>
        <v>-2527.6</v>
      </c>
      <c r="I493" s="305">
        <f>-2527.6</f>
        <v>-2527.6</v>
      </c>
      <c r="J493" s="325">
        <v>0</v>
      </c>
      <c r="K493" s="325">
        <v>0</v>
      </c>
      <c r="L493" s="325">
        <v>0</v>
      </c>
    </row>
    <row r="494" spans="1:12" s="211" customFormat="1" ht="76.5" hidden="1" customHeight="1">
      <c r="A494" s="209"/>
      <c r="B494" s="206" t="s">
        <v>477</v>
      </c>
      <c r="C494" s="271"/>
      <c r="D494" s="135" t="s">
        <v>18</v>
      </c>
      <c r="E494" s="135" t="s">
        <v>38</v>
      </c>
      <c r="F494" s="135" t="s">
        <v>622</v>
      </c>
      <c r="G494" s="135"/>
      <c r="H494" s="304">
        <f t="shared" ref="H494:H509" si="121">I494+J494+K494+L494</f>
        <v>0</v>
      </c>
      <c r="I494" s="305">
        <f>I495</f>
        <v>0</v>
      </c>
      <c r="J494" s="305">
        <f t="shared" ref="J494:L500" si="122">J495</f>
        <v>0</v>
      </c>
      <c r="K494" s="305">
        <f t="shared" si="122"/>
        <v>0</v>
      </c>
      <c r="L494" s="305">
        <f t="shared" si="122"/>
        <v>0</v>
      </c>
    </row>
    <row r="495" spans="1:12" s="211" customFormat="1" ht="38.25" hidden="1">
      <c r="A495" s="209"/>
      <c r="B495" s="105" t="s">
        <v>86</v>
      </c>
      <c r="C495" s="271"/>
      <c r="D495" s="135" t="s">
        <v>18</v>
      </c>
      <c r="E495" s="135" t="s">
        <v>38</v>
      </c>
      <c r="F495" s="135" t="s">
        <v>622</v>
      </c>
      <c r="G495" s="135" t="s">
        <v>57</v>
      </c>
      <c r="H495" s="304">
        <f t="shared" si="121"/>
        <v>0</v>
      </c>
      <c r="I495" s="305">
        <f>I496</f>
        <v>0</v>
      </c>
      <c r="J495" s="305">
        <f t="shared" si="122"/>
        <v>0</v>
      </c>
      <c r="K495" s="305">
        <f t="shared" si="122"/>
        <v>0</v>
      </c>
      <c r="L495" s="305">
        <f t="shared" si="122"/>
        <v>0</v>
      </c>
    </row>
    <row r="496" spans="1:12" s="211" customFormat="1" ht="38.25" hidden="1">
      <c r="A496" s="209"/>
      <c r="B496" s="105" t="s">
        <v>111</v>
      </c>
      <c r="C496" s="271"/>
      <c r="D496" s="135" t="s">
        <v>18</v>
      </c>
      <c r="E496" s="135" t="s">
        <v>38</v>
      </c>
      <c r="F496" s="135" t="s">
        <v>622</v>
      </c>
      <c r="G496" s="135" t="s">
        <v>59</v>
      </c>
      <c r="H496" s="304">
        <f t="shared" si="121"/>
        <v>0</v>
      </c>
      <c r="I496" s="305">
        <f>I497</f>
        <v>0</v>
      </c>
      <c r="J496" s="305">
        <f t="shared" si="122"/>
        <v>0</v>
      </c>
      <c r="K496" s="305">
        <f t="shared" si="122"/>
        <v>0</v>
      </c>
      <c r="L496" s="305">
        <f t="shared" si="122"/>
        <v>0</v>
      </c>
    </row>
    <row r="497" spans="1:12" s="211" customFormat="1" ht="51" hidden="1">
      <c r="A497" s="209"/>
      <c r="B497" s="105" t="s">
        <v>258</v>
      </c>
      <c r="C497" s="271"/>
      <c r="D497" s="135" t="s">
        <v>18</v>
      </c>
      <c r="E497" s="135" t="s">
        <v>38</v>
      </c>
      <c r="F497" s="135" t="s">
        <v>622</v>
      </c>
      <c r="G497" s="135" t="s">
        <v>61</v>
      </c>
      <c r="H497" s="304">
        <f t="shared" si="121"/>
        <v>0</v>
      </c>
      <c r="I497" s="305">
        <v>0</v>
      </c>
      <c r="J497" s="305">
        <v>0</v>
      </c>
      <c r="K497" s="305"/>
      <c r="L497" s="305">
        <v>0</v>
      </c>
    </row>
    <row r="498" spans="1:12" s="211" customFormat="1" ht="42.75" hidden="1" customHeight="1">
      <c r="A498" s="209"/>
      <c r="B498" s="206" t="s">
        <v>582</v>
      </c>
      <c r="C498" s="271"/>
      <c r="D498" s="135" t="s">
        <v>18</v>
      </c>
      <c r="E498" s="135" t="s">
        <v>38</v>
      </c>
      <c r="F498" s="135" t="s">
        <v>623</v>
      </c>
      <c r="G498" s="135"/>
      <c r="H498" s="304">
        <f t="shared" si="121"/>
        <v>0</v>
      </c>
      <c r="I498" s="305">
        <f>I499</f>
        <v>0</v>
      </c>
      <c r="J498" s="305">
        <f t="shared" si="122"/>
        <v>0</v>
      </c>
      <c r="K498" s="305">
        <f t="shared" si="122"/>
        <v>0</v>
      </c>
      <c r="L498" s="305">
        <f t="shared" si="122"/>
        <v>0</v>
      </c>
    </row>
    <row r="499" spans="1:12" s="211" customFormat="1" ht="38.25" hidden="1">
      <c r="A499" s="209"/>
      <c r="B499" s="105" t="s">
        <v>86</v>
      </c>
      <c r="C499" s="271"/>
      <c r="D499" s="135" t="s">
        <v>18</v>
      </c>
      <c r="E499" s="135" t="s">
        <v>38</v>
      </c>
      <c r="F499" s="135" t="s">
        <v>623</v>
      </c>
      <c r="G499" s="135" t="s">
        <v>57</v>
      </c>
      <c r="H499" s="304">
        <f t="shared" si="121"/>
        <v>0</v>
      </c>
      <c r="I499" s="305">
        <f>I500</f>
        <v>0</v>
      </c>
      <c r="J499" s="305">
        <f t="shared" si="122"/>
        <v>0</v>
      </c>
      <c r="K499" s="305">
        <f t="shared" si="122"/>
        <v>0</v>
      </c>
      <c r="L499" s="305">
        <f t="shared" si="122"/>
        <v>0</v>
      </c>
    </row>
    <row r="500" spans="1:12" s="211" customFormat="1" ht="53.25" hidden="1" customHeight="1">
      <c r="A500" s="209"/>
      <c r="B500" s="105" t="s">
        <v>111</v>
      </c>
      <c r="C500" s="271"/>
      <c r="D500" s="135" t="s">
        <v>18</v>
      </c>
      <c r="E500" s="135" t="s">
        <v>38</v>
      </c>
      <c r="F500" s="135" t="s">
        <v>623</v>
      </c>
      <c r="G500" s="135" t="s">
        <v>59</v>
      </c>
      <c r="H500" s="304">
        <f t="shared" si="121"/>
        <v>0</v>
      </c>
      <c r="I500" s="305">
        <f>I501</f>
        <v>0</v>
      </c>
      <c r="J500" s="305">
        <f t="shared" si="122"/>
        <v>0</v>
      </c>
      <c r="K500" s="305">
        <f t="shared" si="122"/>
        <v>0</v>
      </c>
      <c r="L500" s="305">
        <f t="shared" si="122"/>
        <v>0</v>
      </c>
    </row>
    <row r="501" spans="1:12" s="211" customFormat="1" ht="51" hidden="1">
      <c r="A501" s="209"/>
      <c r="B501" s="105" t="s">
        <v>258</v>
      </c>
      <c r="C501" s="271"/>
      <c r="D501" s="135" t="s">
        <v>18</v>
      </c>
      <c r="E501" s="135" t="s">
        <v>38</v>
      </c>
      <c r="F501" s="135" t="s">
        <v>623</v>
      </c>
      <c r="G501" s="135" t="s">
        <v>61</v>
      </c>
      <c r="H501" s="304">
        <f t="shared" si="121"/>
        <v>0</v>
      </c>
      <c r="I501" s="305"/>
      <c r="J501" s="305">
        <v>0</v>
      </c>
      <c r="K501" s="305">
        <v>0</v>
      </c>
      <c r="L501" s="305">
        <v>0</v>
      </c>
    </row>
    <row r="502" spans="1:12" s="211" customFormat="1" ht="57.75" customHeight="1">
      <c r="A502" s="137"/>
      <c r="B502" s="105" t="s">
        <v>666</v>
      </c>
      <c r="C502" s="265"/>
      <c r="D502" s="106" t="s">
        <v>18</v>
      </c>
      <c r="E502" s="106" t="s">
        <v>38</v>
      </c>
      <c r="F502" s="106" t="s">
        <v>667</v>
      </c>
      <c r="G502" s="106"/>
      <c r="H502" s="156">
        <f t="shared" si="121"/>
        <v>590.79999999999995</v>
      </c>
      <c r="I502" s="157">
        <f>I503</f>
        <v>0</v>
      </c>
      <c r="J502" s="157">
        <f t="shared" ref="J502:L508" si="123">J503</f>
        <v>0</v>
      </c>
      <c r="K502" s="157">
        <f t="shared" si="123"/>
        <v>590.79999999999995</v>
      </c>
      <c r="L502" s="157">
        <f t="shared" si="123"/>
        <v>0</v>
      </c>
    </row>
    <row r="503" spans="1:12" s="211" customFormat="1" ht="38.25">
      <c r="A503" s="137"/>
      <c r="B503" s="105" t="s">
        <v>86</v>
      </c>
      <c r="C503" s="265"/>
      <c r="D503" s="106" t="s">
        <v>18</v>
      </c>
      <c r="E503" s="106" t="s">
        <v>38</v>
      </c>
      <c r="F503" s="106" t="s">
        <v>667</v>
      </c>
      <c r="G503" s="106" t="s">
        <v>57</v>
      </c>
      <c r="H503" s="156">
        <f t="shared" si="121"/>
        <v>590.79999999999995</v>
      </c>
      <c r="I503" s="157">
        <f>I504</f>
        <v>0</v>
      </c>
      <c r="J503" s="157">
        <f t="shared" si="123"/>
        <v>0</v>
      </c>
      <c r="K503" s="157">
        <f t="shared" si="123"/>
        <v>590.79999999999995</v>
      </c>
      <c r="L503" s="157">
        <f t="shared" si="123"/>
        <v>0</v>
      </c>
    </row>
    <row r="504" spans="1:12" s="211" customFormat="1" ht="38.25">
      <c r="A504" s="137"/>
      <c r="B504" s="105" t="s">
        <v>111</v>
      </c>
      <c r="C504" s="265"/>
      <c r="D504" s="106" t="s">
        <v>18</v>
      </c>
      <c r="E504" s="106" t="s">
        <v>38</v>
      </c>
      <c r="F504" s="106" t="s">
        <v>667</v>
      </c>
      <c r="G504" s="106" t="s">
        <v>59</v>
      </c>
      <c r="H504" s="156">
        <f t="shared" si="121"/>
        <v>590.79999999999995</v>
      </c>
      <c r="I504" s="157">
        <f>I505</f>
        <v>0</v>
      </c>
      <c r="J504" s="157">
        <f t="shared" si="123"/>
        <v>0</v>
      </c>
      <c r="K504" s="157">
        <f t="shared" si="123"/>
        <v>590.79999999999995</v>
      </c>
      <c r="L504" s="157">
        <f t="shared" si="123"/>
        <v>0</v>
      </c>
    </row>
    <row r="505" spans="1:12" s="211" customFormat="1" ht="51">
      <c r="A505" s="137"/>
      <c r="B505" s="105" t="s">
        <v>258</v>
      </c>
      <c r="C505" s="265"/>
      <c r="D505" s="106" t="s">
        <v>18</v>
      </c>
      <c r="E505" s="106" t="s">
        <v>38</v>
      </c>
      <c r="F505" s="106" t="s">
        <v>667</v>
      </c>
      <c r="G505" s="106" t="s">
        <v>61</v>
      </c>
      <c r="H505" s="156">
        <f t="shared" si="121"/>
        <v>590.79999999999995</v>
      </c>
      <c r="I505" s="157">
        <v>0</v>
      </c>
      <c r="J505" s="157">
        <v>0</v>
      </c>
      <c r="K505" s="157">
        <v>590.79999999999995</v>
      </c>
      <c r="L505" s="157">
        <v>0</v>
      </c>
    </row>
    <row r="506" spans="1:12" s="211" customFormat="1" ht="51">
      <c r="A506" s="137"/>
      <c r="B506" s="105" t="s">
        <v>668</v>
      </c>
      <c r="C506" s="265"/>
      <c r="D506" s="106" t="s">
        <v>18</v>
      </c>
      <c r="E506" s="106" t="s">
        <v>38</v>
      </c>
      <c r="F506" s="106" t="s">
        <v>669</v>
      </c>
      <c r="G506" s="106"/>
      <c r="H506" s="156">
        <f t="shared" si="121"/>
        <v>73.099999999999994</v>
      </c>
      <c r="I506" s="157">
        <f>I507</f>
        <v>73.099999999999994</v>
      </c>
      <c r="J506" s="157">
        <f t="shared" si="123"/>
        <v>0</v>
      </c>
      <c r="K506" s="157">
        <f t="shared" si="123"/>
        <v>0</v>
      </c>
      <c r="L506" s="157">
        <f t="shared" si="123"/>
        <v>0</v>
      </c>
    </row>
    <row r="507" spans="1:12" s="211" customFormat="1" ht="38.25">
      <c r="A507" s="137"/>
      <c r="B507" s="105" t="s">
        <v>86</v>
      </c>
      <c r="C507" s="265"/>
      <c r="D507" s="106" t="s">
        <v>18</v>
      </c>
      <c r="E507" s="106" t="s">
        <v>38</v>
      </c>
      <c r="F507" s="106" t="s">
        <v>669</v>
      </c>
      <c r="G507" s="106" t="s">
        <v>57</v>
      </c>
      <c r="H507" s="156">
        <f t="shared" si="121"/>
        <v>73.099999999999994</v>
      </c>
      <c r="I507" s="157">
        <f>I508</f>
        <v>73.099999999999994</v>
      </c>
      <c r="J507" s="157">
        <f t="shared" si="123"/>
        <v>0</v>
      </c>
      <c r="K507" s="157">
        <f t="shared" si="123"/>
        <v>0</v>
      </c>
      <c r="L507" s="157">
        <f t="shared" si="123"/>
        <v>0</v>
      </c>
    </row>
    <row r="508" spans="1:12" s="211" customFormat="1" ht="53.25" customHeight="1">
      <c r="A508" s="137"/>
      <c r="B508" s="105" t="s">
        <v>111</v>
      </c>
      <c r="C508" s="265"/>
      <c r="D508" s="106" t="s">
        <v>18</v>
      </c>
      <c r="E508" s="106" t="s">
        <v>38</v>
      </c>
      <c r="F508" s="106" t="s">
        <v>669</v>
      </c>
      <c r="G508" s="106" t="s">
        <v>59</v>
      </c>
      <c r="H508" s="156">
        <f t="shared" si="121"/>
        <v>73.099999999999994</v>
      </c>
      <c r="I508" s="157">
        <f>I509</f>
        <v>73.099999999999994</v>
      </c>
      <c r="J508" s="157">
        <f t="shared" si="123"/>
        <v>0</v>
      </c>
      <c r="K508" s="157">
        <f t="shared" si="123"/>
        <v>0</v>
      </c>
      <c r="L508" s="157">
        <f t="shared" si="123"/>
        <v>0</v>
      </c>
    </row>
    <row r="509" spans="1:12" s="211" customFormat="1" ht="51">
      <c r="A509" s="137"/>
      <c r="B509" s="105" t="s">
        <v>258</v>
      </c>
      <c r="C509" s="265"/>
      <c r="D509" s="106" t="s">
        <v>18</v>
      </c>
      <c r="E509" s="106" t="s">
        <v>38</v>
      </c>
      <c r="F509" s="106" t="s">
        <v>669</v>
      </c>
      <c r="G509" s="106" t="s">
        <v>61</v>
      </c>
      <c r="H509" s="156">
        <f t="shared" si="121"/>
        <v>73.099999999999994</v>
      </c>
      <c r="I509" s="157">
        <v>73.099999999999994</v>
      </c>
      <c r="J509" s="157">
        <v>0</v>
      </c>
      <c r="K509" s="157">
        <v>0</v>
      </c>
      <c r="L509" s="157">
        <v>0</v>
      </c>
    </row>
    <row r="510" spans="1:12" s="211" customFormat="1" ht="42.75" hidden="1" customHeight="1">
      <c r="A510" s="137"/>
      <c r="B510" s="105" t="s">
        <v>368</v>
      </c>
      <c r="C510" s="138"/>
      <c r="D510" s="106" t="s">
        <v>18</v>
      </c>
      <c r="E510" s="106" t="s">
        <v>38</v>
      </c>
      <c r="F510" s="128" t="s">
        <v>369</v>
      </c>
      <c r="G510" s="106"/>
      <c r="H510" s="304">
        <f t="shared" ref="H510:H519" si="124">SUM(I510:L510)</f>
        <v>0</v>
      </c>
      <c r="I510" s="157">
        <f>I511</f>
        <v>0</v>
      </c>
      <c r="J510" s="157">
        <f t="shared" ref="J510:L513" si="125">J511</f>
        <v>0</v>
      </c>
      <c r="K510" s="157">
        <f t="shared" si="125"/>
        <v>0</v>
      </c>
      <c r="L510" s="157">
        <f t="shared" si="125"/>
        <v>0</v>
      </c>
    </row>
    <row r="511" spans="1:12" s="211" customFormat="1" ht="25.5" hidden="1">
      <c r="A511" s="137"/>
      <c r="B511" s="105" t="s">
        <v>537</v>
      </c>
      <c r="C511" s="138"/>
      <c r="D511" s="106" t="s">
        <v>18</v>
      </c>
      <c r="E511" s="106" t="s">
        <v>38</v>
      </c>
      <c r="F511" s="128" t="s">
        <v>569</v>
      </c>
      <c r="G511" s="106"/>
      <c r="H511" s="304">
        <f t="shared" si="124"/>
        <v>0</v>
      </c>
      <c r="I511" s="157">
        <f>I512</f>
        <v>0</v>
      </c>
      <c r="J511" s="157">
        <f t="shared" si="125"/>
        <v>0</v>
      </c>
      <c r="K511" s="157">
        <f t="shared" si="125"/>
        <v>0</v>
      </c>
      <c r="L511" s="157">
        <f t="shared" si="125"/>
        <v>0</v>
      </c>
    </row>
    <row r="512" spans="1:12" s="211" customFormat="1" ht="53.25" hidden="1" customHeight="1">
      <c r="A512" s="137"/>
      <c r="B512" s="105" t="s">
        <v>86</v>
      </c>
      <c r="C512" s="127"/>
      <c r="D512" s="106" t="s">
        <v>18</v>
      </c>
      <c r="E512" s="106" t="s">
        <v>38</v>
      </c>
      <c r="F512" s="128" t="s">
        <v>569</v>
      </c>
      <c r="G512" s="135" t="s">
        <v>57</v>
      </c>
      <c r="H512" s="304">
        <f t="shared" si="124"/>
        <v>0</v>
      </c>
      <c r="I512" s="305">
        <f>I513</f>
        <v>0</v>
      </c>
      <c r="J512" s="305">
        <f t="shared" si="125"/>
        <v>0</v>
      </c>
      <c r="K512" s="305">
        <f t="shared" si="125"/>
        <v>0</v>
      </c>
      <c r="L512" s="305">
        <f t="shared" si="125"/>
        <v>0</v>
      </c>
    </row>
    <row r="513" spans="1:12" s="211" customFormat="1" ht="38.25" hidden="1">
      <c r="A513" s="137"/>
      <c r="B513" s="105" t="s">
        <v>111</v>
      </c>
      <c r="C513" s="127"/>
      <c r="D513" s="106" t="s">
        <v>18</v>
      </c>
      <c r="E513" s="106" t="s">
        <v>38</v>
      </c>
      <c r="F513" s="128" t="s">
        <v>569</v>
      </c>
      <c r="G513" s="135" t="s">
        <v>59</v>
      </c>
      <c r="H513" s="304">
        <f t="shared" si="124"/>
        <v>0</v>
      </c>
      <c r="I513" s="305">
        <f>I514</f>
        <v>0</v>
      </c>
      <c r="J513" s="305">
        <f t="shared" si="125"/>
        <v>0</v>
      </c>
      <c r="K513" s="305">
        <f t="shared" si="125"/>
        <v>0</v>
      </c>
      <c r="L513" s="305">
        <f t="shared" si="125"/>
        <v>0</v>
      </c>
    </row>
    <row r="514" spans="1:12" s="211" customFormat="1" ht="42.75" hidden="1" customHeight="1">
      <c r="A514" s="137"/>
      <c r="B514" s="105" t="s">
        <v>258</v>
      </c>
      <c r="C514" s="127"/>
      <c r="D514" s="106" t="s">
        <v>18</v>
      </c>
      <c r="E514" s="106" t="s">
        <v>38</v>
      </c>
      <c r="F514" s="128" t="s">
        <v>569</v>
      </c>
      <c r="G514" s="135" t="s">
        <v>61</v>
      </c>
      <c r="H514" s="304">
        <f t="shared" si="124"/>
        <v>0</v>
      </c>
      <c r="I514" s="305"/>
      <c r="J514" s="325">
        <v>0</v>
      </c>
      <c r="K514" s="325">
        <v>0</v>
      </c>
      <c r="L514" s="325">
        <v>0</v>
      </c>
    </row>
    <row r="515" spans="1:12" s="211" customFormat="1" ht="51" hidden="1">
      <c r="A515" s="137"/>
      <c r="B515" s="105" t="s">
        <v>370</v>
      </c>
      <c r="C515" s="138"/>
      <c r="D515" s="106" t="s">
        <v>18</v>
      </c>
      <c r="E515" s="106" t="s">
        <v>38</v>
      </c>
      <c r="F515" s="128" t="s">
        <v>371</v>
      </c>
      <c r="G515" s="106"/>
      <c r="H515" s="304">
        <f t="shared" si="124"/>
        <v>0</v>
      </c>
      <c r="I515" s="157">
        <f>I516</f>
        <v>0</v>
      </c>
      <c r="J515" s="157">
        <f t="shared" ref="J515:L518" si="126">J516</f>
        <v>0</v>
      </c>
      <c r="K515" s="157">
        <f t="shared" si="126"/>
        <v>0</v>
      </c>
      <c r="L515" s="157">
        <f t="shared" si="126"/>
        <v>0</v>
      </c>
    </row>
    <row r="516" spans="1:12" s="211" customFormat="1" ht="53.25" hidden="1" customHeight="1">
      <c r="A516" s="137"/>
      <c r="B516" s="105" t="s">
        <v>537</v>
      </c>
      <c r="C516" s="138"/>
      <c r="D516" s="106" t="s">
        <v>18</v>
      </c>
      <c r="E516" s="106" t="s">
        <v>38</v>
      </c>
      <c r="F516" s="128" t="s">
        <v>568</v>
      </c>
      <c r="G516" s="106"/>
      <c r="H516" s="304">
        <f t="shared" si="124"/>
        <v>0</v>
      </c>
      <c r="I516" s="157">
        <f>I517</f>
        <v>0</v>
      </c>
      <c r="J516" s="157">
        <f t="shared" si="126"/>
        <v>0</v>
      </c>
      <c r="K516" s="157">
        <f t="shared" si="126"/>
        <v>0</v>
      </c>
      <c r="L516" s="157">
        <f t="shared" si="126"/>
        <v>0</v>
      </c>
    </row>
    <row r="517" spans="1:12" s="211" customFormat="1" ht="53.25" hidden="1" customHeight="1">
      <c r="A517" s="137"/>
      <c r="B517" s="105" t="s">
        <v>86</v>
      </c>
      <c r="C517" s="127"/>
      <c r="D517" s="106" t="s">
        <v>18</v>
      </c>
      <c r="E517" s="106" t="s">
        <v>38</v>
      </c>
      <c r="F517" s="128" t="s">
        <v>568</v>
      </c>
      <c r="G517" s="135" t="s">
        <v>57</v>
      </c>
      <c r="H517" s="304">
        <f t="shared" si="124"/>
        <v>0</v>
      </c>
      <c r="I517" s="305">
        <f>I518</f>
        <v>0</v>
      </c>
      <c r="J517" s="305">
        <f t="shared" si="126"/>
        <v>0</v>
      </c>
      <c r="K517" s="305">
        <f t="shared" si="126"/>
        <v>0</v>
      </c>
      <c r="L517" s="305">
        <f t="shared" si="126"/>
        <v>0</v>
      </c>
    </row>
    <row r="518" spans="1:12" s="139" customFormat="1" ht="38.25" hidden="1">
      <c r="A518" s="137"/>
      <c r="B518" s="105" t="s">
        <v>111</v>
      </c>
      <c r="C518" s="127"/>
      <c r="D518" s="106" t="s">
        <v>18</v>
      </c>
      <c r="E518" s="106" t="s">
        <v>38</v>
      </c>
      <c r="F518" s="128" t="s">
        <v>568</v>
      </c>
      <c r="G518" s="135" t="s">
        <v>59</v>
      </c>
      <c r="H518" s="304">
        <f t="shared" si="124"/>
        <v>0</v>
      </c>
      <c r="I518" s="305">
        <f>I519</f>
        <v>0</v>
      </c>
      <c r="J518" s="305">
        <f t="shared" si="126"/>
        <v>0</v>
      </c>
      <c r="K518" s="305">
        <f t="shared" si="126"/>
        <v>0</v>
      </c>
      <c r="L518" s="305">
        <f t="shared" si="126"/>
        <v>0</v>
      </c>
    </row>
    <row r="519" spans="1:12" s="139" customFormat="1" ht="51" hidden="1">
      <c r="A519" s="137"/>
      <c r="B519" s="105" t="s">
        <v>258</v>
      </c>
      <c r="C519" s="127"/>
      <c r="D519" s="106" t="s">
        <v>18</v>
      </c>
      <c r="E519" s="106" t="s">
        <v>38</v>
      </c>
      <c r="F519" s="128" t="s">
        <v>568</v>
      </c>
      <c r="G519" s="135" t="s">
        <v>61</v>
      </c>
      <c r="H519" s="304">
        <f t="shared" si="124"/>
        <v>0</v>
      </c>
      <c r="I519" s="305"/>
      <c r="J519" s="325">
        <v>0</v>
      </c>
      <c r="K519" s="325">
        <v>0</v>
      </c>
      <c r="L519" s="325">
        <v>0</v>
      </c>
    </row>
    <row r="520" spans="1:12" s="139" customFormat="1" ht="32.25" customHeight="1">
      <c r="A520" s="215"/>
      <c r="B520" s="258" t="s">
        <v>25</v>
      </c>
      <c r="C520" s="259"/>
      <c r="D520" s="260" t="s">
        <v>19</v>
      </c>
      <c r="E520" s="260" t="s">
        <v>15</v>
      </c>
      <c r="F520" s="260"/>
      <c r="G520" s="260"/>
      <c r="H520" s="304">
        <f>I520+J520+K520+L520</f>
        <v>1789.5</v>
      </c>
      <c r="I520" s="304">
        <f>I521+I580+I627+I659</f>
        <v>-23250.199999999997</v>
      </c>
      <c r="J520" s="304">
        <f>J521+J580+J627+J659</f>
        <v>0</v>
      </c>
      <c r="K520" s="304">
        <f>K521+K580+K627+K659</f>
        <v>25039.699999999997</v>
      </c>
      <c r="L520" s="304">
        <f>L521+L580+L627+L659</f>
        <v>0</v>
      </c>
    </row>
    <row r="521" spans="1:12" s="139" customFormat="1">
      <c r="A521" s="215"/>
      <c r="B521" s="127" t="s">
        <v>26</v>
      </c>
      <c r="C521" s="259"/>
      <c r="D521" s="260" t="s">
        <v>19</v>
      </c>
      <c r="E521" s="260" t="s">
        <v>14</v>
      </c>
      <c r="F521" s="260"/>
      <c r="G521" s="260"/>
      <c r="H521" s="304">
        <f t="shared" ref="H521:H555" si="127">I521+J521+K521+L521</f>
        <v>23465.8</v>
      </c>
      <c r="I521" s="304">
        <f>I522+I554+I560</f>
        <v>-22460.799999999999</v>
      </c>
      <c r="J521" s="304">
        <f>J522+J554+J560</f>
        <v>0</v>
      </c>
      <c r="K521" s="304">
        <f>K522+K554+K560</f>
        <v>45926.6</v>
      </c>
      <c r="L521" s="304">
        <f>L522+L554+L560</f>
        <v>0</v>
      </c>
    </row>
    <row r="522" spans="1:12" s="139" customFormat="1" ht="59.25" customHeight="1">
      <c r="A522" s="215"/>
      <c r="B522" s="206" t="s">
        <v>372</v>
      </c>
      <c r="C522" s="259"/>
      <c r="D522" s="135" t="s">
        <v>19</v>
      </c>
      <c r="E522" s="135" t="s">
        <v>14</v>
      </c>
      <c r="F522" s="135" t="s">
        <v>373</v>
      </c>
      <c r="G522" s="135"/>
      <c r="H522" s="304">
        <f t="shared" si="127"/>
        <v>26133.899999999998</v>
      </c>
      <c r="I522" s="305">
        <f>I523+I530+I534+I546+I550+I538+I542</f>
        <v>-19792.7</v>
      </c>
      <c r="J522" s="305">
        <f t="shared" ref="J522:L522" si="128">J523+J530+J534+J546+J550+J538+J542</f>
        <v>0</v>
      </c>
      <c r="K522" s="305">
        <f t="shared" si="128"/>
        <v>45926.6</v>
      </c>
      <c r="L522" s="305">
        <f t="shared" si="128"/>
        <v>0</v>
      </c>
    </row>
    <row r="523" spans="1:12" s="139" customFormat="1" ht="25.5">
      <c r="A523" s="215"/>
      <c r="B523" s="105" t="s">
        <v>537</v>
      </c>
      <c r="C523" s="259"/>
      <c r="D523" s="135" t="s">
        <v>19</v>
      </c>
      <c r="E523" s="135" t="s">
        <v>14</v>
      </c>
      <c r="F523" s="135" t="s">
        <v>374</v>
      </c>
      <c r="G523" s="135"/>
      <c r="H523" s="304">
        <f t="shared" si="127"/>
        <v>-25610</v>
      </c>
      <c r="I523" s="305">
        <f>I524+I527</f>
        <v>-25610</v>
      </c>
      <c r="J523" s="305">
        <f>J524+J527</f>
        <v>0</v>
      </c>
      <c r="K523" s="305">
        <f>K524+K527</f>
        <v>0</v>
      </c>
      <c r="L523" s="305">
        <f>L524+L527</f>
        <v>0</v>
      </c>
    </row>
    <row r="524" spans="1:12" s="139" customFormat="1" ht="38.25" hidden="1">
      <c r="A524" s="209"/>
      <c r="B524" s="105" t="s">
        <v>86</v>
      </c>
      <c r="C524" s="271"/>
      <c r="D524" s="135" t="s">
        <v>19</v>
      </c>
      <c r="E524" s="135" t="s">
        <v>14</v>
      </c>
      <c r="F524" s="135" t="s">
        <v>374</v>
      </c>
      <c r="G524" s="135" t="s">
        <v>57</v>
      </c>
      <c r="H524" s="304">
        <f t="shared" si="127"/>
        <v>0</v>
      </c>
      <c r="I524" s="305">
        <f>I525</f>
        <v>0</v>
      </c>
      <c r="J524" s="305">
        <f t="shared" ref="J524:L525" si="129">J525</f>
        <v>0</v>
      </c>
      <c r="K524" s="305">
        <f t="shared" si="129"/>
        <v>0</v>
      </c>
      <c r="L524" s="305">
        <f t="shared" si="129"/>
        <v>0</v>
      </c>
    </row>
    <row r="525" spans="1:12" s="139" customFormat="1" ht="38.25" hidden="1">
      <c r="A525" s="209"/>
      <c r="B525" s="206" t="s">
        <v>111</v>
      </c>
      <c r="C525" s="271"/>
      <c r="D525" s="135" t="s">
        <v>19</v>
      </c>
      <c r="E525" s="135" t="s">
        <v>14</v>
      </c>
      <c r="F525" s="135" t="s">
        <v>374</v>
      </c>
      <c r="G525" s="135" t="s">
        <v>59</v>
      </c>
      <c r="H525" s="304">
        <f t="shared" si="127"/>
        <v>0</v>
      </c>
      <c r="I525" s="305">
        <f>I526</f>
        <v>0</v>
      </c>
      <c r="J525" s="305">
        <f t="shared" si="129"/>
        <v>0</v>
      </c>
      <c r="K525" s="305">
        <f t="shared" si="129"/>
        <v>0</v>
      </c>
      <c r="L525" s="305">
        <f t="shared" si="129"/>
        <v>0</v>
      </c>
    </row>
    <row r="526" spans="1:12" s="139" customFormat="1" ht="51" hidden="1">
      <c r="A526" s="209"/>
      <c r="B526" s="206" t="s">
        <v>258</v>
      </c>
      <c r="C526" s="271"/>
      <c r="D526" s="135" t="s">
        <v>19</v>
      </c>
      <c r="E526" s="135" t="s">
        <v>14</v>
      </c>
      <c r="F526" s="135" t="s">
        <v>374</v>
      </c>
      <c r="G526" s="135" t="s">
        <v>61</v>
      </c>
      <c r="H526" s="304">
        <f t="shared" si="127"/>
        <v>0</v>
      </c>
      <c r="I526" s="305">
        <f>100-100</f>
        <v>0</v>
      </c>
      <c r="J526" s="305">
        <v>0</v>
      </c>
      <c r="K526" s="305">
        <v>0</v>
      </c>
      <c r="L526" s="305">
        <v>0</v>
      </c>
    </row>
    <row r="527" spans="1:12" s="139" customFormat="1" ht="39.950000000000003" customHeight="1">
      <c r="A527" s="215"/>
      <c r="B527" s="206" t="s">
        <v>342</v>
      </c>
      <c r="C527" s="127"/>
      <c r="D527" s="135" t="s">
        <v>19</v>
      </c>
      <c r="E527" s="135" t="s">
        <v>14</v>
      </c>
      <c r="F527" s="135" t="s">
        <v>374</v>
      </c>
      <c r="G527" s="135" t="s">
        <v>77</v>
      </c>
      <c r="H527" s="304">
        <f t="shared" si="127"/>
        <v>-25610</v>
      </c>
      <c r="I527" s="305">
        <f>I528</f>
        <v>-25610</v>
      </c>
      <c r="J527" s="305">
        <f t="shared" ref="J527:L528" si="130">J528</f>
        <v>0</v>
      </c>
      <c r="K527" s="305">
        <f t="shared" si="130"/>
        <v>0</v>
      </c>
      <c r="L527" s="305">
        <f t="shared" si="130"/>
        <v>0</v>
      </c>
    </row>
    <row r="528" spans="1:12" s="139" customFormat="1">
      <c r="A528" s="215"/>
      <c r="B528" s="206" t="s">
        <v>35</v>
      </c>
      <c r="C528" s="127"/>
      <c r="D528" s="135" t="s">
        <v>19</v>
      </c>
      <c r="E528" s="135" t="s">
        <v>14</v>
      </c>
      <c r="F528" s="135" t="s">
        <v>374</v>
      </c>
      <c r="G528" s="135" t="s">
        <v>78</v>
      </c>
      <c r="H528" s="304">
        <f t="shared" si="127"/>
        <v>-25610</v>
      </c>
      <c r="I528" s="305">
        <f>I529</f>
        <v>-25610</v>
      </c>
      <c r="J528" s="305">
        <f t="shared" si="130"/>
        <v>0</v>
      </c>
      <c r="K528" s="305">
        <f t="shared" si="130"/>
        <v>0</v>
      </c>
      <c r="L528" s="305">
        <f t="shared" si="130"/>
        <v>0</v>
      </c>
    </row>
    <row r="529" spans="1:12" s="139" customFormat="1" ht="51">
      <c r="A529" s="215"/>
      <c r="B529" s="206" t="s">
        <v>90</v>
      </c>
      <c r="C529" s="127"/>
      <c r="D529" s="135" t="s">
        <v>19</v>
      </c>
      <c r="E529" s="135" t="s">
        <v>14</v>
      </c>
      <c r="F529" s="135" t="s">
        <v>374</v>
      </c>
      <c r="G529" s="135" t="s">
        <v>91</v>
      </c>
      <c r="H529" s="304">
        <f t="shared" si="127"/>
        <v>-25610</v>
      </c>
      <c r="I529" s="305">
        <f>-25610</f>
        <v>-25610</v>
      </c>
      <c r="J529" s="305">
        <v>0</v>
      </c>
      <c r="K529" s="305">
        <v>0</v>
      </c>
      <c r="L529" s="305">
        <v>0</v>
      </c>
    </row>
    <row r="530" spans="1:12" s="139" customFormat="1" ht="127.5" hidden="1">
      <c r="A530" s="209"/>
      <c r="B530" s="206" t="s">
        <v>477</v>
      </c>
      <c r="C530" s="271"/>
      <c r="D530" s="135" t="s">
        <v>19</v>
      </c>
      <c r="E530" s="135" t="s">
        <v>14</v>
      </c>
      <c r="F530" s="135" t="s">
        <v>375</v>
      </c>
      <c r="G530" s="135"/>
      <c r="H530" s="304">
        <f t="shared" si="127"/>
        <v>0</v>
      </c>
      <c r="I530" s="305">
        <f>I531</f>
        <v>0</v>
      </c>
      <c r="J530" s="305">
        <f>J531</f>
        <v>0</v>
      </c>
      <c r="K530" s="305">
        <f>K531</f>
        <v>0</v>
      </c>
      <c r="L530" s="305">
        <f>L531</f>
        <v>0</v>
      </c>
    </row>
    <row r="531" spans="1:12" s="139" customFormat="1" ht="38.25" hidden="1">
      <c r="A531" s="209"/>
      <c r="B531" s="206" t="s">
        <v>342</v>
      </c>
      <c r="C531" s="271"/>
      <c r="D531" s="135" t="s">
        <v>19</v>
      </c>
      <c r="E531" s="135" t="s">
        <v>14</v>
      </c>
      <c r="F531" s="135" t="s">
        <v>375</v>
      </c>
      <c r="G531" s="135" t="s">
        <v>77</v>
      </c>
      <c r="H531" s="304">
        <f t="shared" si="127"/>
        <v>0</v>
      </c>
      <c r="I531" s="305">
        <f>I532</f>
        <v>0</v>
      </c>
      <c r="J531" s="305">
        <f t="shared" ref="J531:L536" si="131">J532</f>
        <v>0</v>
      </c>
      <c r="K531" s="305">
        <f t="shared" si="131"/>
        <v>0</v>
      </c>
      <c r="L531" s="305">
        <f t="shared" si="131"/>
        <v>0</v>
      </c>
    </row>
    <row r="532" spans="1:12" s="139" customFormat="1" hidden="1">
      <c r="A532" s="209"/>
      <c r="B532" s="206" t="s">
        <v>35</v>
      </c>
      <c r="C532" s="271"/>
      <c r="D532" s="135" t="s">
        <v>19</v>
      </c>
      <c r="E532" s="135" t="s">
        <v>14</v>
      </c>
      <c r="F532" s="135" t="s">
        <v>375</v>
      </c>
      <c r="G532" s="135" t="s">
        <v>78</v>
      </c>
      <c r="H532" s="304">
        <f t="shared" si="127"/>
        <v>0</v>
      </c>
      <c r="I532" s="305">
        <f>I533</f>
        <v>0</v>
      </c>
      <c r="J532" s="305">
        <f t="shared" si="131"/>
        <v>0</v>
      </c>
      <c r="K532" s="305">
        <f t="shared" si="131"/>
        <v>0</v>
      </c>
      <c r="L532" s="305">
        <f t="shared" si="131"/>
        <v>0</v>
      </c>
    </row>
    <row r="533" spans="1:12" s="139" customFormat="1" ht="39.950000000000003" hidden="1" customHeight="1">
      <c r="A533" s="209"/>
      <c r="B533" s="206" t="s">
        <v>141</v>
      </c>
      <c r="C533" s="271"/>
      <c r="D533" s="135" t="s">
        <v>19</v>
      </c>
      <c r="E533" s="135" t="s">
        <v>14</v>
      </c>
      <c r="F533" s="135" t="s">
        <v>375</v>
      </c>
      <c r="G533" s="135" t="s">
        <v>142</v>
      </c>
      <c r="H533" s="304">
        <f t="shared" si="127"/>
        <v>0</v>
      </c>
      <c r="I533" s="305">
        <v>0</v>
      </c>
      <c r="J533" s="305">
        <v>0</v>
      </c>
      <c r="K533" s="305"/>
      <c r="L533" s="305">
        <v>0</v>
      </c>
    </row>
    <row r="534" spans="1:12" s="139" customFormat="1" ht="59.25" hidden="1" customHeight="1">
      <c r="A534" s="209"/>
      <c r="B534" s="206" t="s">
        <v>582</v>
      </c>
      <c r="C534" s="271"/>
      <c r="D534" s="135" t="s">
        <v>19</v>
      </c>
      <c r="E534" s="135" t="s">
        <v>14</v>
      </c>
      <c r="F534" s="135" t="s">
        <v>583</v>
      </c>
      <c r="G534" s="135"/>
      <c r="H534" s="304">
        <f>I534+J534+K534+L534</f>
        <v>0</v>
      </c>
      <c r="I534" s="305">
        <f>I535</f>
        <v>0</v>
      </c>
      <c r="J534" s="305">
        <f t="shared" si="131"/>
        <v>0</v>
      </c>
      <c r="K534" s="305">
        <f t="shared" si="131"/>
        <v>0</v>
      </c>
      <c r="L534" s="305">
        <f t="shared" si="131"/>
        <v>0</v>
      </c>
    </row>
    <row r="535" spans="1:12" s="139" customFormat="1" ht="38.25" hidden="1">
      <c r="A535" s="209"/>
      <c r="B535" s="206" t="s">
        <v>342</v>
      </c>
      <c r="C535" s="271"/>
      <c r="D535" s="135" t="s">
        <v>19</v>
      </c>
      <c r="E535" s="135" t="s">
        <v>14</v>
      </c>
      <c r="F535" s="135" t="s">
        <v>583</v>
      </c>
      <c r="G535" s="135" t="s">
        <v>77</v>
      </c>
      <c r="H535" s="304">
        <f>I535+J535+K535+L535</f>
        <v>0</v>
      </c>
      <c r="I535" s="305">
        <f>I536</f>
        <v>0</v>
      </c>
      <c r="J535" s="305">
        <f t="shared" si="131"/>
        <v>0</v>
      </c>
      <c r="K535" s="305">
        <f t="shared" si="131"/>
        <v>0</v>
      </c>
      <c r="L535" s="305">
        <f t="shared" si="131"/>
        <v>0</v>
      </c>
    </row>
    <row r="536" spans="1:12" s="139" customFormat="1" hidden="1">
      <c r="A536" s="209"/>
      <c r="B536" s="206" t="s">
        <v>35</v>
      </c>
      <c r="C536" s="271"/>
      <c r="D536" s="135" t="s">
        <v>19</v>
      </c>
      <c r="E536" s="135" t="s">
        <v>14</v>
      </c>
      <c r="F536" s="135" t="s">
        <v>583</v>
      </c>
      <c r="G536" s="135" t="s">
        <v>78</v>
      </c>
      <c r="H536" s="304">
        <f>I536+J536+K536+L536</f>
        <v>0</v>
      </c>
      <c r="I536" s="305">
        <f>I537</f>
        <v>0</v>
      </c>
      <c r="J536" s="305">
        <f t="shared" si="131"/>
        <v>0</v>
      </c>
      <c r="K536" s="305">
        <f t="shared" si="131"/>
        <v>0</v>
      </c>
      <c r="L536" s="305">
        <f t="shared" si="131"/>
        <v>0</v>
      </c>
    </row>
    <row r="537" spans="1:12" s="139" customFormat="1" ht="63.75" hidden="1">
      <c r="A537" s="209"/>
      <c r="B537" s="206" t="s">
        <v>141</v>
      </c>
      <c r="C537" s="271"/>
      <c r="D537" s="135" t="s">
        <v>19</v>
      </c>
      <c r="E537" s="135" t="s">
        <v>14</v>
      </c>
      <c r="F537" s="135" t="s">
        <v>583</v>
      </c>
      <c r="G537" s="135" t="s">
        <v>142</v>
      </c>
      <c r="H537" s="304">
        <f>I537+J537+K537+L537</f>
        <v>0</v>
      </c>
      <c r="I537" s="305"/>
      <c r="J537" s="305">
        <v>0</v>
      </c>
      <c r="K537" s="305">
        <v>0</v>
      </c>
      <c r="L537" s="305">
        <v>0</v>
      </c>
    </row>
    <row r="538" spans="1:12" s="139" customFormat="1" ht="114.75">
      <c r="A538" s="137"/>
      <c r="B538" s="105" t="s">
        <v>662</v>
      </c>
      <c r="C538" s="265"/>
      <c r="D538" s="106" t="s">
        <v>19</v>
      </c>
      <c r="E538" s="106" t="s">
        <v>14</v>
      </c>
      <c r="F538" s="106" t="s">
        <v>663</v>
      </c>
      <c r="G538" s="106"/>
      <c r="H538" s="156">
        <f t="shared" ref="H538:H541" si="132">I538+J538+K538+L538</f>
        <v>45926.6</v>
      </c>
      <c r="I538" s="157">
        <f>I539</f>
        <v>0</v>
      </c>
      <c r="J538" s="157">
        <f>J539</f>
        <v>0</v>
      </c>
      <c r="K538" s="157">
        <f>K539</f>
        <v>45926.6</v>
      </c>
      <c r="L538" s="157">
        <f>L539</f>
        <v>0</v>
      </c>
    </row>
    <row r="539" spans="1:12" s="139" customFormat="1" ht="38.25">
      <c r="A539" s="137"/>
      <c r="B539" s="105" t="s">
        <v>342</v>
      </c>
      <c r="C539" s="265"/>
      <c r="D539" s="106" t="s">
        <v>19</v>
      </c>
      <c r="E539" s="106" t="s">
        <v>14</v>
      </c>
      <c r="F539" s="106" t="s">
        <v>663</v>
      </c>
      <c r="G539" s="106" t="s">
        <v>77</v>
      </c>
      <c r="H539" s="156">
        <f t="shared" si="132"/>
        <v>45926.6</v>
      </c>
      <c r="I539" s="157">
        <f>I540</f>
        <v>0</v>
      </c>
      <c r="J539" s="157">
        <f t="shared" ref="J539:L544" si="133">J540</f>
        <v>0</v>
      </c>
      <c r="K539" s="157">
        <f t="shared" si="133"/>
        <v>45926.6</v>
      </c>
      <c r="L539" s="157">
        <f t="shared" si="133"/>
        <v>0</v>
      </c>
    </row>
    <row r="540" spans="1:12" s="139" customFormat="1">
      <c r="A540" s="137"/>
      <c r="B540" s="105" t="s">
        <v>35</v>
      </c>
      <c r="C540" s="265"/>
      <c r="D540" s="106" t="s">
        <v>19</v>
      </c>
      <c r="E540" s="106" t="s">
        <v>14</v>
      </c>
      <c r="F540" s="106" t="s">
        <v>663</v>
      </c>
      <c r="G540" s="106" t="s">
        <v>78</v>
      </c>
      <c r="H540" s="156">
        <f t="shared" si="132"/>
        <v>45926.6</v>
      </c>
      <c r="I540" s="157">
        <f>I541</f>
        <v>0</v>
      </c>
      <c r="J540" s="157">
        <f t="shared" si="133"/>
        <v>0</v>
      </c>
      <c r="K540" s="157">
        <f t="shared" si="133"/>
        <v>45926.6</v>
      </c>
      <c r="L540" s="157">
        <f t="shared" si="133"/>
        <v>0</v>
      </c>
    </row>
    <row r="541" spans="1:12" s="139" customFormat="1" ht="39.950000000000003" customHeight="1">
      <c r="A541" s="137"/>
      <c r="B541" s="105" t="s">
        <v>141</v>
      </c>
      <c r="C541" s="265"/>
      <c r="D541" s="106" t="s">
        <v>19</v>
      </c>
      <c r="E541" s="106" t="s">
        <v>14</v>
      </c>
      <c r="F541" s="106" t="s">
        <v>663</v>
      </c>
      <c r="G541" s="106" t="s">
        <v>142</v>
      </c>
      <c r="H541" s="156">
        <f t="shared" si="132"/>
        <v>45926.6</v>
      </c>
      <c r="I541" s="157">
        <v>0</v>
      </c>
      <c r="J541" s="157">
        <v>0</v>
      </c>
      <c r="K541" s="157">
        <v>45926.6</v>
      </c>
      <c r="L541" s="157">
        <v>0</v>
      </c>
    </row>
    <row r="542" spans="1:12" s="139" customFormat="1" ht="140.25">
      <c r="A542" s="137"/>
      <c r="B542" s="105" t="s">
        <v>664</v>
      </c>
      <c r="C542" s="265"/>
      <c r="D542" s="106" t="s">
        <v>19</v>
      </c>
      <c r="E542" s="106" t="s">
        <v>14</v>
      </c>
      <c r="F542" s="106" t="s">
        <v>665</v>
      </c>
      <c r="G542" s="106"/>
      <c r="H542" s="156">
        <f>I542+J542+K542+L542</f>
        <v>5817.3</v>
      </c>
      <c r="I542" s="157">
        <f>I543</f>
        <v>5817.3</v>
      </c>
      <c r="J542" s="157">
        <f t="shared" si="133"/>
        <v>0</v>
      </c>
      <c r="K542" s="157">
        <f t="shared" si="133"/>
        <v>0</v>
      </c>
      <c r="L542" s="157">
        <f t="shared" si="133"/>
        <v>0</v>
      </c>
    </row>
    <row r="543" spans="1:12" s="139" customFormat="1" ht="38.25">
      <c r="A543" s="137"/>
      <c r="B543" s="105" t="s">
        <v>342</v>
      </c>
      <c r="C543" s="265"/>
      <c r="D543" s="106" t="s">
        <v>19</v>
      </c>
      <c r="E543" s="106" t="s">
        <v>14</v>
      </c>
      <c r="F543" s="106" t="s">
        <v>665</v>
      </c>
      <c r="G543" s="106" t="s">
        <v>77</v>
      </c>
      <c r="H543" s="156">
        <f>I543+J543+K543+L543</f>
        <v>5817.3</v>
      </c>
      <c r="I543" s="157">
        <f>I544</f>
        <v>5817.3</v>
      </c>
      <c r="J543" s="157">
        <f t="shared" si="133"/>
        <v>0</v>
      </c>
      <c r="K543" s="157">
        <f t="shared" si="133"/>
        <v>0</v>
      </c>
      <c r="L543" s="157">
        <f t="shared" si="133"/>
        <v>0</v>
      </c>
    </row>
    <row r="544" spans="1:12" s="139" customFormat="1">
      <c r="A544" s="137"/>
      <c r="B544" s="105" t="s">
        <v>35</v>
      </c>
      <c r="C544" s="265"/>
      <c r="D544" s="106" t="s">
        <v>19</v>
      </c>
      <c r="E544" s="106" t="s">
        <v>14</v>
      </c>
      <c r="F544" s="106" t="s">
        <v>665</v>
      </c>
      <c r="G544" s="106" t="s">
        <v>78</v>
      </c>
      <c r="H544" s="156">
        <f>I544+J544+K544+L544</f>
        <v>5817.3</v>
      </c>
      <c r="I544" s="157">
        <f>I545</f>
        <v>5817.3</v>
      </c>
      <c r="J544" s="157">
        <f t="shared" si="133"/>
        <v>0</v>
      </c>
      <c r="K544" s="157">
        <f t="shared" si="133"/>
        <v>0</v>
      </c>
      <c r="L544" s="157">
        <f t="shared" si="133"/>
        <v>0</v>
      </c>
    </row>
    <row r="545" spans="1:12" s="139" customFormat="1" ht="63.75">
      <c r="A545" s="137"/>
      <c r="B545" s="105" t="s">
        <v>141</v>
      </c>
      <c r="C545" s="265"/>
      <c r="D545" s="106" t="s">
        <v>19</v>
      </c>
      <c r="E545" s="106" t="s">
        <v>14</v>
      </c>
      <c r="F545" s="106" t="s">
        <v>665</v>
      </c>
      <c r="G545" s="106" t="s">
        <v>142</v>
      </c>
      <c r="H545" s="156">
        <f>I545+J545+K545+L545</f>
        <v>5817.3</v>
      </c>
      <c r="I545" s="157">
        <f>5676.3+141</f>
        <v>5817.3</v>
      </c>
      <c r="J545" s="157">
        <v>0</v>
      </c>
      <c r="K545" s="157">
        <v>0</v>
      </c>
      <c r="L545" s="157">
        <v>0</v>
      </c>
    </row>
    <row r="546" spans="1:12" s="139" customFormat="1" ht="280.5" hidden="1">
      <c r="A546" s="209"/>
      <c r="B546" s="206" t="s">
        <v>478</v>
      </c>
      <c r="C546" s="271"/>
      <c r="D546" s="135" t="s">
        <v>19</v>
      </c>
      <c r="E546" s="135" t="s">
        <v>14</v>
      </c>
      <c r="F546" s="135" t="s">
        <v>376</v>
      </c>
      <c r="G546" s="135"/>
      <c r="H546" s="304">
        <f t="shared" si="127"/>
        <v>0</v>
      </c>
      <c r="I546" s="305">
        <f>I547</f>
        <v>0</v>
      </c>
      <c r="J546" s="305">
        <f t="shared" ref="J546:L548" si="134">J547</f>
        <v>0</v>
      </c>
      <c r="K546" s="305">
        <f t="shared" si="134"/>
        <v>0</v>
      </c>
      <c r="L546" s="305">
        <f t="shared" si="134"/>
        <v>0</v>
      </c>
    </row>
    <row r="547" spans="1:12" s="139" customFormat="1" ht="39.950000000000003" hidden="1" customHeight="1">
      <c r="A547" s="209"/>
      <c r="B547" s="206" t="s">
        <v>342</v>
      </c>
      <c r="C547" s="271"/>
      <c r="D547" s="135" t="s">
        <v>19</v>
      </c>
      <c r="E547" s="135" t="s">
        <v>14</v>
      </c>
      <c r="F547" s="135" t="s">
        <v>376</v>
      </c>
      <c r="G547" s="135" t="s">
        <v>77</v>
      </c>
      <c r="H547" s="304">
        <f t="shared" si="127"/>
        <v>0</v>
      </c>
      <c r="I547" s="305">
        <f>I548</f>
        <v>0</v>
      </c>
      <c r="J547" s="305">
        <f t="shared" si="134"/>
        <v>0</v>
      </c>
      <c r="K547" s="305">
        <f t="shared" si="134"/>
        <v>0</v>
      </c>
      <c r="L547" s="305">
        <f t="shared" si="134"/>
        <v>0</v>
      </c>
    </row>
    <row r="548" spans="1:12" s="139" customFormat="1" ht="59.25" hidden="1" customHeight="1">
      <c r="A548" s="209"/>
      <c r="B548" s="206" t="s">
        <v>35</v>
      </c>
      <c r="C548" s="271"/>
      <c r="D548" s="135" t="s">
        <v>19</v>
      </c>
      <c r="E548" s="135" t="s">
        <v>14</v>
      </c>
      <c r="F548" s="135" t="s">
        <v>376</v>
      </c>
      <c r="G548" s="135" t="s">
        <v>78</v>
      </c>
      <c r="H548" s="304">
        <f t="shared" si="127"/>
        <v>0</v>
      </c>
      <c r="I548" s="305">
        <f>I549</f>
        <v>0</v>
      </c>
      <c r="J548" s="305">
        <f t="shared" si="134"/>
        <v>0</v>
      </c>
      <c r="K548" s="305">
        <f t="shared" si="134"/>
        <v>0</v>
      </c>
      <c r="L548" s="305">
        <f t="shared" si="134"/>
        <v>0</v>
      </c>
    </row>
    <row r="549" spans="1:12" s="139" customFormat="1" ht="63.75" hidden="1">
      <c r="A549" s="209"/>
      <c r="B549" s="206" t="s">
        <v>141</v>
      </c>
      <c r="C549" s="271"/>
      <c r="D549" s="135" t="s">
        <v>19</v>
      </c>
      <c r="E549" s="135" t="s">
        <v>14</v>
      </c>
      <c r="F549" s="135" t="s">
        <v>376</v>
      </c>
      <c r="G549" s="135" t="s">
        <v>142</v>
      </c>
      <c r="H549" s="304">
        <f t="shared" si="127"/>
        <v>0</v>
      </c>
      <c r="I549" s="305">
        <v>0</v>
      </c>
      <c r="J549" s="305">
        <v>0</v>
      </c>
      <c r="K549" s="305"/>
      <c r="L549" s="305">
        <v>0</v>
      </c>
    </row>
    <row r="550" spans="1:12" s="139" customFormat="1" ht="306" hidden="1">
      <c r="A550" s="209"/>
      <c r="B550" s="206" t="s">
        <v>479</v>
      </c>
      <c r="C550" s="271"/>
      <c r="D550" s="135" t="s">
        <v>19</v>
      </c>
      <c r="E550" s="135" t="s">
        <v>14</v>
      </c>
      <c r="F550" s="135" t="s">
        <v>377</v>
      </c>
      <c r="G550" s="135"/>
      <c r="H550" s="304">
        <f t="shared" si="127"/>
        <v>0</v>
      </c>
      <c r="I550" s="305">
        <f>I551</f>
        <v>0</v>
      </c>
      <c r="J550" s="305">
        <f t="shared" ref="J550:L552" si="135">J551</f>
        <v>0</v>
      </c>
      <c r="K550" s="305">
        <f t="shared" si="135"/>
        <v>0</v>
      </c>
      <c r="L550" s="305">
        <f t="shared" si="135"/>
        <v>0</v>
      </c>
    </row>
    <row r="551" spans="1:12" s="210" customFormat="1" ht="38.25" hidden="1">
      <c r="A551" s="209"/>
      <c r="B551" s="206" t="s">
        <v>342</v>
      </c>
      <c r="C551" s="271"/>
      <c r="D551" s="135" t="s">
        <v>19</v>
      </c>
      <c r="E551" s="135" t="s">
        <v>14</v>
      </c>
      <c r="F551" s="135" t="s">
        <v>377</v>
      </c>
      <c r="G551" s="135" t="s">
        <v>77</v>
      </c>
      <c r="H551" s="304">
        <f t="shared" si="127"/>
        <v>0</v>
      </c>
      <c r="I551" s="305">
        <f>I552</f>
        <v>0</v>
      </c>
      <c r="J551" s="305">
        <f t="shared" si="135"/>
        <v>0</v>
      </c>
      <c r="K551" s="305">
        <f t="shared" si="135"/>
        <v>0</v>
      </c>
      <c r="L551" s="305">
        <f t="shared" si="135"/>
        <v>0</v>
      </c>
    </row>
    <row r="552" spans="1:12" s="210" customFormat="1" hidden="1">
      <c r="A552" s="209"/>
      <c r="B552" s="206" t="s">
        <v>35</v>
      </c>
      <c r="C552" s="271"/>
      <c r="D552" s="135" t="s">
        <v>19</v>
      </c>
      <c r="E552" s="135" t="s">
        <v>14</v>
      </c>
      <c r="F552" s="135" t="s">
        <v>377</v>
      </c>
      <c r="G552" s="135" t="s">
        <v>78</v>
      </c>
      <c r="H552" s="304">
        <f t="shared" si="127"/>
        <v>0</v>
      </c>
      <c r="I552" s="305">
        <f>I553</f>
        <v>0</v>
      </c>
      <c r="J552" s="305">
        <f t="shared" si="135"/>
        <v>0</v>
      </c>
      <c r="K552" s="305">
        <f t="shared" si="135"/>
        <v>0</v>
      </c>
      <c r="L552" s="305">
        <f t="shared" si="135"/>
        <v>0</v>
      </c>
    </row>
    <row r="553" spans="1:12" s="210" customFormat="1" ht="63.75" hidden="1">
      <c r="A553" s="209"/>
      <c r="B553" s="206" t="s">
        <v>141</v>
      </c>
      <c r="C553" s="271"/>
      <c r="D553" s="135" t="s">
        <v>19</v>
      </c>
      <c r="E553" s="135" t="s">
        <v>14</v>
      </c>
      <c r="F553" s="135" t="s">
        <v>377</v>
      </c>
      <c r="G553" s="135" t="s">
        <v>142</v>
      </c>
      <c r="H553" s="304">
        <f t="shared" si="127"/>
        <v>0</v>
      </c>
      <c r="I553" s="305"/>
      <c r="J553" s="305">
        <v>0</v>
      </c>
      <c r="K553" s="305">
        <v>0</v>
      </c>
      <c r="L553" s="305">
        <v>0</v>
      </c>
    </row>
    <row r="554" spans="1:12" s="211" customFormat="1" ht="51">
      <c r="A554" s="209"/>
      <c r="B554" s="105" t="s">
        <v>98</v>
      </c>
      <c r="C554" s="271"/>
      <c r="D554" s="135" t="s">
        <v>19</v>
      </c>
      <c r="E554" s="135" t="s">
        <v>14</v>
      </c>
      <c r="F554" s="135" t="s">
        <v>248</v>
      </c>
      <c r="G554" s="135"/>
      <c r="H554" s="156">
        <f t="shared" si="127"/>
        <v>-423.6</v>
      </c>
      <c r="I554" s="305">
        <f>I555</f>
        <v>-423.6</v>
      </c>
      <c r="J554" s="305">
        <f t="shared" ref="J554:L558" si="136">J555</f>
        <v>0</v>
      </c>
      <c r="K554" s="305">
        <f t="shared" si="136"/>
        <v>0</v>
      </c>
      <c r="L554" s="305">
        <f t="shared" si="136"/>
        <v>0</v>
      </c>
    </row>
    <row r="555" spans="1:12" s="211" customFormat="1" ht="51">
      <c r="A555" s="137"/>
      <c r="B555" s="105" t="s">
        <v>269</v>
      </c>
      <c r="C555" s="138"/>
      <c r="D555" s="135" t="s">
        <v>19</v>
      </c>
      <c r="E555" s="135" t="s">
        <v>14</v>
      </c>
      <c r="F555" s="106" t="s">
        <v>270</v>
      </c>
      <c r="G555" s="106"/>
      <c r="H555" s="156">
        <f t="shared" si="127"/>
        <v>-423.6</v>
      </c>
      <c r="I555" s="157">
        <f>I556</f>
        <v>-423.6</v>
      </c>
      <c r="J555" s="157">
        <f t="shared" si="136"/>
        <v>0</v>
      </c>
      <c r="K555" s="157">
        <f t="shared" si="136"/>
        <v>0</v>
      </c>
      <c r="L555" s="157">
        <f t="shared" si="136"/>
        <v>0</v>
      </c>
    </row>
    <row r="556" spans="1:12" s="211" customFormat="1" ht="25.5">
      <c r="A556" s="137"/>
      <c r="B556" s="105" t="s">
        <v>537</v>
      </c>
      <c r="C556" s="138"/>
      <c r="D556" s="135" t="s">
        <v>19</v>
      </c>
      <c r="E556" s="135" t="s">
        <v>14</v>
      </c>
      <c r="F556" s="106" t="s">
        <v>551</v>
      </c>
      <c r="G556" s="106"/>
      <c r="H556" s="156">
        <f>SUM(I556:L556)</f>
        <v>-423.6</v>
      </c>
      <c r="I556" s="157">
        <f>I557</f>
        <v>-423.6</v>
      </c>
      <c r="J556" s="157">
        <f t="shared" si="136"/>
        <v>0</v>
      </c>
      <c r="K556" s="157">
        <f t="shared" si="136"/>
        <v>0</v>
      </c>
      <c r="L556" s="157">
        <f t="shared" si="136"/>
        <v>0</v>
      </c>
    </row>
    <row r="557" spans="1:12" s="210" customFormat="1" ht="38.25">
      <c r="A557" s="137"/>
      <c r="B557" s="105" t="s">
        <v>86</v>
      </c>
      <c r="C557" s="138"/>
      <c r="D557" s="135" t="s">
        <v>19</v>
      </c>
      <c r="E557" s="135" t="s">
        <v>14</v>
      </c>
      <c r="F557" s="106" t="s">
        <v>551</v>
      </c>
      <c r="G557" s="106" t="s">
        <v>57</v>
      </c>
      <c r="H557" s="156">
        <f t="shared" ref="H557:H626" si="137">I557+J557+K557+L557</f>
        <v>-423.6</v>
      </c>
      <c r="I557" s="157">
        <f>I558</f>
        <v>-423.6</v>
      </c>
      <c r="J557" s="157">
        <f t="shared" si="136"/>
        <v>0</v>
      </c>
      <c r="K557" s="157">
        <f t="shared" si="136"/>
        <v>0</v>
      </c>
      <c r="L557" s="157">
        <f t="shared" si="136"/>
        <v>0</v>
      </c>
    </row>
    <row r="558" spans="1:12" s="211" customFormat="1" ht="38.25">
      <c r="A558" s="137"/>
      <c r="B558" s="105" t="s">
        <v>111</v>
      </c>
      <c r="C558" s="138"/>
      <c r="D558" s="135" t="s">
        <v>19</v>
      </c>
      <c r="E558" s="135" t="s">
        <v>14</v>
      </c>
      <c r="F558" s="106" t="s">
        <v>551</v>
      </c>
      <c r="G558" s="106" t="s">
        <v>59</v>
      </c>
      <c r="H558" s="156">
        <f t="shared" si="137"/>
        <v>-423.6</v>
      </c>
      <c r="I558" s="157">
        <f>I559</f>
        <v>-423.6</v>
      </c>
      <c r="J558" s="157">
        <f t="shared" si="136"/>
        <v>0</v>
      </c>
      <c r="K558" s="157">
        <f t="shared" si="136"/>
        <v>0</v>
      </c>
      <c r="L558" s="157">
        <f t="shared" si="136"/>
        <v>0</v>
      </c>
    </row>
    <row r="559" spans="1:12" s="211" customFormat="1" ht="51">
      <c r="A559" s="137"/>
      <c r="B559" s="105" t="s">
        <v>258</v>
      </c>
      <c r="C559" s="138"/>
      <c r="D559" s="135" t="s">
        <v>19</v>
      </c>
      <c r="E559" s="135" t="s">
        <v>14</v>
      </c>
      <c r="F559" s="106" t="s">
        <v>551</v>
      </c>
      <c r="G559" s="106" t="s">
        <v>61</v>
      </c>
      <c r="H559" s="156">
        <f t="shared" si="137"/>
        <v>-423.6</v>
      </c>
      <c r="I559" s="157">
        <f>-423.6</f>
        <v>-423.6</v>
      </c>
      <c r="J559" s="157">
        <v>0</v>
      </c>
      <c r="K559" s="157">
        <v>0</v>
      </c>
      <c r="L559" s="157">
        <v>0</v>
      </c>
    </row>
    <row r="560" spans="1:12" s="211" customFormat="1" ht="63.75">
      <c r="A560" s="137"/>
      <c r="B560" s="105" t="s">
        <v>350</v>
      </c>
      <c r="C560" s="138"/>
      <c r="D560" s="135" t="s">
        <v>19</v>
      </c>
      <c r="E560" s="135" t="s">
        <v>14</v>
      </c>
      <c r="F560" s="106" t="s">
        <v>351</v>
      </c>
      <c r="G560" s="106"/>
      <c r="H560" s="156">
        <f t="shared" si="137"/>
        <v>-2244.5</v>
      </c>
      <c r="I560" s="157">
        <f>I561</f>
        <v>-2244.5</v>
      </c>
      <c r="J560" s="157">
        <f t="shared" ref="J560:L570" si="138">J561</f>
        <v>0</v>
      </c>
      <c r="K560" s="157">
        <f t="shared" si="138"/>
        <v>0</v>
      </c>
      <c r="L560" s="157">
        <f t="shared" si="138"/>
        <v>0</v>
      </c>
    </row>
    <row r="561" spans="1:12" s="211" customFormat="1" ht="63.75">
      <c r="A561" s="137"/>
      <c r="B561" s="105" t="s">
        <v>352</v>
      </c>
      <c r="C561" s="138"/>
      <c r="D561" s="135" t="s">
        <v>19</v>
      </c>
      <c r="E561" s="135" t="s">
        <v>14</v>
      </c>
      <c r="F561" s="106" t="s">
        <v>353</v>
      </c>
      <c r="G561" s="106"/>
      <c r="H561" s="156">
        <f t="shared" si="137"/>
        <v>-2244.5</v>
      </c>
      <c r="I561" s="157">
        <f>I562+I568+I574</f>
        <v>-2244.5</v>
      </c>
      <c r="J561" s="157">
        <f>J562+J568+J574</f>
        <v>0</v>
      </c>
      <c r="K561" s="157">
        <f>K562+K568+K574</f>
        <v>0</v>
      </c>
      <c r="L561" s="157">
        <f>L562+L568+L574</f>
        <v>0</v>
      </c>
    </row>
    <row r="562" spans="1:12" s="211" customFormat="1" ht="25.5">
      <c r="A562" s="137"/>
      <c r="B562" s="105" t="s">
        <v>537</v>
      </c>
      <c r="C562" s="138"/>
      <c r="D562" s="135" t="s">
        <v>19</v>
      </c>
      <c r="E562" s="135" t="s">
        <v>14</v>
      </c>
      <c r="F562" s="106" t="s">
        <v>560</v>
      </c>
      <c r="G562" s="106"/>
      <c r="H562" s="156">
        <f t="shared" si="137"/>
        <v>-2244.5</v>
      </c>
      <c r="I562" s="157">
        <f>I563+I566</f>
        <v>-2244.5</v>
      </c>
      <c r="J562" s="157">
        <f t="shared" si="138"/>
        <v>0</v>
      </c>
      <c r="K562" s="157">
        <f t="shared" si="138"/>
        <v>0</v>
      </c>
      <c r="L562" s="157">
        <f t="shared" si="138"/>
        <v>0</v>
      </c>
    </row>
    <row r="563" spans="1:12" s="210" customFormat="1" ht="38.25">
      <c r="A563" s="137"/>
      <c r="B563" s="105" t="s">
        <v>86</v>
      </c>
      <c r="C563" s="138"/>
      <c r="D563" s="135" t="s">
        <v>19</v>
      </c>
      <c r="E563" s="135" t="s">
        <v>14</v>
      </c>
      <c r="F563" s="106" t="s">
        <v>560</v>
      </c>
      <c r="G563" s="106" t="s">
        <v>57</v>
      </c>
      <c r="H563" s="156">
        <f t="shared" si="137"/>
        <v>-2244.5</v>
      </c>
      <c r="I563" s="157">
        <f>I564</f>
        <v>-2244.5</v>
      </c>
      <c r="J563" s="157">
        <f t="shared" si="138"/>
        <v>0</v>
      </c>
      <c r="K563" s="157">
        <f t="shared" si="138"/>
        <v>0</v>
      </c>
      <c r="L563" s="157">
        <f t="shared" si="138"/>
        <v>0</v>
      </c>
    </row>
    <row r="564" spans="1:12" s="211" customFormat="1" ht="38.25">
      <c r="A564" s="137"/>
      <c r="B564" s="105" t="s">
        <v>111</v>
      </c>
      <c r="C564" s="138"/>
      <c r="D564" s="135" t="s">
        <v>19</v>
      </c>
      <c r="E564" s="135" t="s">
        <v>14</v>
      </c>
      <c r="F564" s="106" t="s">
        <v>560</v>
      </c>
      <c r="G564" s="106" t="s">
        <v>59</v>
      </c>
      <c r="H564" s="156">
        <f t="shared" si="137"/>
        <v>-2244.5</v>
      </c>
      <c r="I564" s="157">
        <f>I565</f>
        <v>-2244.5</v>
      </c>
      <c r="J564" s="157">
        <f t="shared" si="138"/>
        <v>0</v>
      </c>
      <c r="K564" s="157">
        <f t="shared" si="138"/>
        <v>0</v>
      </c>
      <c r="L564" s="157">
        <f t="shared" si="138"/>
        <v>0</v>
      </c>
    </row>
    <row r="565" spans="1:12" s="211" customFormat="1" ht="51">
      <c r="A565" s="137"/>
      <c r="B565" s="105" t="s">
        <v>258</v>
      </c>
      <c r="C565" s="138"/>
      <c r="D565" s="135" t="s">
        <v>19</v>
      </c>
      <c r="E565" s="135" t="s">
        <v>14</v>
      </c>
      <c r="F565" s="106" t="s">
        <v>560</v>
      </c>
      <c r="G565" s="106" t="s">
        <v>61</v>
      </c>
      <c r="H565" s="156">
        <f t="shared" si="137"/>
        <v>-2244.5</v>
      </c>
      <c r="I565" s="157">
        <f>-2222.3-22.2</f>
        <v>-2244.5</v>
      </c>
      <c r="J565" s="157">
        <v>0</v>
      </c>
      <c r="K565" s="157">
        <v>0</v>
      </c>
      <c r="L565" s="157">
        <v>0</v>
      </c>
    </row>
    <row r="566" spans="1:12" s="210" customFormat="1" hidden="1">
      <c r="A566" s="137"/>
      <c r="B566" s="105" t="s">
        <v>71</v>
      </c>
      <c r="C566" s="138"/>
      <c r="D566" s="135" t="s">
        <v>19</v>
      </c>
      <c r="E566" s="135" t="s">
        <v>14</v>
      </c>
      <c r="F566" s="106" t="s">
        <v>560</v>
      </c>
      <c r="G566" s="106" t="s">
        <v>72</v>
      </c>
      <c r="H566" s="156">
        <f>I566+J566+K566+L566</f>
        <v>0</v>
      </c>
      <c r="I566" s="157">
        <f>I567</f>
        <v>0</v>
      </c>
      <c r="J566" s="157">
        <f>J567</f>
        <v>0</v>
      </c>
      <c r="K566" s="157">
        <f>K567</f>
        <v>0</v>
      </c>
      <c r="L566" s="157">
        <f>L567</f>
        <v>0</v>
      </c>
    </row>
    <row r="567" spans="1:12" s="211" customFormat="1" ht="76.5" hidden="1">
      <c r="A567" s="137"/>
      <c r="B567" s="105" t="s">
        <v>332</v>
      </c>
      <c r="C567" s="138"/>
      <c r="D567" s="135" t="s">
        <v>19</v>
      </c>
      <c r="E567" s="135" t="s">
        <v>14</v>
      </c>
      <c r="F567" s="106" t="s">
        <v>560</v>
      </c>
      <c r="G567" s="106" t="s">
        <v>80</v>
      </c>
      <c r="H567" s="156">
        <f>I567+J567+K567+L567</f>
        <v>0</v>
      </c>
      <c r="I567" s="157"/>
      <c r="J567" s="157">
        <v>0</v>
      </c>
      <c r="K567" s="157">
        <v>0</v>
      </c>
      <c r="L567" s="157">
        <v>0</v>
      </c>
    </row>
    <row r="568" spans="1:12" s="211" customFormat="1" ht="280.5" hidden="1">
      <c r="A568" s="137"/>
      <c r="B568" s="105" t="s">
        <v>480</v>
      </c>
      <c r="C568" s="138"/>
      <c r="D568" s="135" t="s">
        <v>19</v>
      </c>
      <c r="E568" s="135" t="s">
        <v>14</v>
      </c>
      <c r="F568" s="106" t="s">
        <v>378</v>
      </c>
      <c r="G568" s="106"/>
      <c r="H568" s="156">
        <f t="shared" si="137"/>
        <v>0</v>
      </c>
      <c r="I568" s="157">
        <f>I569+I572</f>
        <v>0</v>
      </c>
      <c r="J568" s="157">
        <f>J569+J572</f>
        <v>0</v>
      </c>
      <c r="K568" s="157">
        <f>K569+K572</f>
        <v>0</v>
      </c>
      <c r="L568" s="157">
        <f>L569+L572</f>
        <v>0</v>
      </c>
    </row>
    <row r="569" spans="1:12" s="210" customFormat="1" ht="38.25" hidden="1">
      <c r="A569" s="137"/>
      <c r="B569" s="105" t="s">
        <v>86</v>
      </c>
      <c r="C569" s="138"/>
      <c r="D569" s="135" t="s">
        <v>19</v>
      </c>
      <c r="E569" s="135" t="s">
        <v>14</v>
      </c>
      <c r="F569" s="106" t="s">
        <v>378</v>
      </c>
      <c r="G569" s="106" t="s">
        <v>57</v>
      </c>
      <c r="H569" s="156">
        <f t="shared" si="137"/>
        <v>0</v>
      </c>
      <c r="I569" s="157">
        <f>I570</f>
        <v>0</v>
      </c>
      <c r="J569" s="157">
        <f t="shared" si="138"/>
        <v>0</v>
      </c>
      <c r="K569" s="157">
        <f t="shared" si="138"/>
        <v>0</v>
      </c>
      <c r="L569" s="157">
        <f t="shared" si="138"/>
        <v>0</v>
      </c>
    </row>
    <row r="570" spans="1:12" s="210" customFormat="1" ht="38.25" hidden="1">
      <c r="A570" s="137"/>
      <c r="B570" s="105" t="s">
        <v>111</v>
      </c>
      <c r="C570" s="138"/>
      <c r="D570" s="135" t="s">
        <v>19</v>
      </c>
      <c r="E570" s="135" t="s">
        <v>14</v>
      </c>
      <c r="F570" s="106" t="s">
        <v>378</v>
      </c>
      <c r="G570" s="106" t="s">
        <v>59</v>
      </c>
      <c r="H570" s="156">
        <f t="shared" si="137"/>
        <v>0</v>
      </c>
      <c r="I570" s="157">
        <f>I571</f>
        <v>0</v>
      </c>
      <c r="J570" s="157">
        <f t="shared" si="138"/>
        <v>0</v>
      </c>
      <c r="K570" s="157">
        <f t="shared" si="138"/>
        <v>0</v>
      </c>
      <c r="L570" s="157">
        <f t="shared" si="138"/>
        <v>0</v>
      </c>
    </row>
    <row r="571" spans="1:12" s="210" customFormat="1" ht="51" hidden="1">
      <c r="A571" s="137"/>
      <c r="B571" s="105" t="s">
        <v>379</v>
      </c>
      <c r="C571" s="138"/>
      <c r="D571" s="135" t="s">
        <v>19</v>
      </c>
      <c r="E571" s="135" t="s">
        <v>14</v>
      </c>
      <c r="F571" s="106" t="s">
        <v>378</v>
      </c>
      <c r="G571" s="106" t="s">
        <v>210</v>
      </c>
      <c r="H571" s="156">
        <f t="shared" si="137"/>
        <v>0</v>
      </c>
      <c r="I571" s="157">
        <v>0</v>
      </c>
      <c r="J571" s="157">
        <v>0</v>
      </c>
      <c r="K571" s="157">
        <v>0</v>
      </c>
      <c r="L571" s="157">
        <v>0</v>
      </c>
    </row>
    <row r="572" spans="1:12" s="211" customFormat="1" hidden="1">
      <c r="A572" s="137"/>
      <c r="B572" s="105" t="s">
        <v>71</v>
      </c>
      <c r="C572" s="138"/>
      <c r="D572" s="135" t="s">
        <v>19</v>
      </c>
      <c r="E572" s="135" t="s">
        <v>14</v>
      </c>
      <c r="F572" s="106" t="s">
        <v>378</v>
      </c>
      <c r="G572" s="106" t="s">
        <v>72</v>
      </c>
      <c r="H572" s="156">
        <f t="shared" si="137"/>
        <v>0</v>
      </c>
      <c r="I572" s="157">
        <f>I573</f>
        <v>0</v>
      </c>
      <c r="J572" s="157">
        <f>J573</f>
        <v>0</v>
      </c>
      <c r="K572" s="157">
        <f>K573</f>
        <v>0</v>
      </c>
      <c r="L572" s="157">
        <f>L573</f>
        <v>0</v>
      </c>
    </row>
    <row r="573" spans="1:12" s="211" customFormat="1" ht="76.5" hidden="1">
      <c r="A573" s="137"/>
      <c r="B573" s="105" t="s">
        <v>332</v>
      </c>
      <c r="C573" s="138"/>
      <c r="D573" s="135" t="s">
        <v>19</v>
      </c>
      <c r="E573" s="135" t="s">
        <v>14</v>
      </c>
      <c r="F573" s="106" t="s">
        <v>378</v>
      </c>
      <c r="G573" s="106" t="s">
        <v>80</v>
      </c>
      <c r="H573" s="156">
        <f t="shared" si="137"/>
        <v>0</v>
      </c>
      <c r="I573" s="157">
        <v>0</v>
      </c>
      <c r="J573" s="157">
        <v>0</v>
      </c>
      <c r="K573" s="157"/>
      <c r="L573" s="157">
        <v>0</v>
      </c>
    </row>
    <row r="574" spans="1:12" s="210" customFormat="1" ht="306" hidden="1">
      <c r="A574" s="137"/>
      <c r="B574" s="105" t="s">
        <v>481</v>
      </c>
      <c r="C574" s="138"/>
      <c r="D574" s="135" t="s">
        <v>19</v>
      </c>
      <c r="E574" s="135" t="s">
        <v>14</v>
      </c>
      <c r="F574" s="106" t="s">
        <v>380</v>
      </c>
      <c r="G574" s="106"/>
      <c r="H574" s="156">
        <f t="shared" si="137"/>
        <v>0</v>
      </c>
      <c r="I574" s="157">
        <f>I575+I578</f>
        <v>0</v>
      </c>
      <c r="J574" s="157">
        <f>J575+J578</f>
        <v>0</v>
      </c>
      <c r="K574" s="157">
        <f>K575+K578</f>
        <v>0</v>
      </c>
      <c r="L574" s="157">
        <f>L575+L578</f>
        <v>0</v>
      </c>
    </row>
    <row r="575" spans="1:12" s="210" customFormat="1" ht="38.25" hidden="1">
      <c r="A575" s="137"/>
      <c r="B575" s="105" t="s">
        <v>86</v>
      </c>
      <c r="C575" s="138"/>
      <c r="D575" s="135" t="s">
        <v>19</v>
      </c>
      <c r="E575" s="135" t="s">
        <v>14</v>
      </c>
      <c r="F575" s="106" t="s">
        <v>380</v>
      </c>
      <c r="G575" s="106" t="s">
        <v>57</v>
      </c>
      <c r="H575" s="156">
        <f t="shared" si="137"/>
        <v>0</v>
      </c>
      <c r="I575" s="157">
        <f>I576</f>
        <v>0</v>
      </c>
      <c r="J575" s="157">
        <f t="shared" ref="J575:L576" si="139">J576</f>
        <v>0</v>
      </c>
      <c r="K575" s="157">
        <f t="shared" si="139"/>
        <v>0</v>
      </c>
      <c r="L575" s="157">
        <f t="shared" si="139"/>
        <v>0</v>
      </c>
    </row>
    <row r="576" spans="1:12" s="211" customFormat="1" ht="38.25" hidden="1">
      <c r="A576" s="137"/>
      <c r="B576" s="105" t="s">
        <v>111</v>
      </c>
      <c r="C576" s="138"/>
      <c r="D576" s="135" t="s">
        <v>19</v>
      </c>
      <c r="E576" s="135" t="s">
        <v>14</v>
      </c>
      <c r="F576" s="106" t="s">
        <v>380</v>
      </c>
      <c r="G576" s="106" t="s">
        <v>59</v>
      </c>
      <c r="H576" s="156">
        <f t="shared" si="137"/>
        <v>0</v>
      </c>
      <c r="I576" s="157">
        <f>I577</f>
        <v>0</v>
      </c>
      <c r="J576" s="157">
        <f t="shared" si="139"/>
        <v>0</v>
      </c>
      <c r="K576" s="157">
        <f t="shared" si="139"/>
        <v>0</v>
      </c>
      <c r="L576" s="157">
        <f t="shared" si="139"/>
        <v>0</v>
      </c>
    </row>
    <row r="577" spans="1:12" s="211" customFormat="1" ht="51" hidden="1">
      <c r="A577" s="137"/>
      <c r="B577" s="105" t="s">
        <v>379</v>
      </c>
      <c r="C577" s="138"/>
      <c r="D577" s="135" t="s">
        <v>19</v>
      </c>
      <c r="E577" s="135" t="s">
        <v>14</v>
      </c>
      <c r="F577" s="106" t="s">
        <v>380</v>
      </c>
      <c r="G577" s="106" t="s">
        <v>210</v>
      </c>
      <c r="H577" s="156">
        <f t="shared" si="137"/>
        <v>0</v>
      </c>
      <c r="I577" s="157">
        <v>0</v>
      </c>
      <c r="J577" s="157">
        <v>0</v>
      </c>
      <c r="K577" s="157">
        <v>0</v>
      </c>
      <c r="L577" s="157">
        <v>0</v>
      </c>
    </row>
    <row r="578" spans="1:12" s="211" customFormat="1" hidden="1">
      <c r="A578" s="137"/>
      <c r="B578" s="105" t="s">
        <v>71</v>
      </c>
      <c r="C578" s="138"/>
      <c r="D578" s="135" t="s">
        <v>19</v>
      </c>
      <c r="E578" s="135" t="s">
        <v>14</v>
      </c>
      <c r="F578" s="106" t="s">
        <v>380</v>
      </c>
      <c r="G578" s="106" t="s">
        <v>72</v>
      </c>
      <c r="H578" s="156">
        <f t="shared" si="137"/>
        <v>0</v>
      </c>
      <c r="I578" s="157">
        <f>I579</f>
        <v>0</v>
      </c>
      <c r="J578" s="157">
        <f>J579</f>
        <v>0</v>
      </c>
      <c r="K578" s="157">
        <f>K579</f>
        <v>0</v>
      </c>
      <c r="L578" s="157">
        <f>L579</f>
        <v>0</v>
      </c>
    </row>
    <row r="579" spans="1:12" s="210" customFormat="1" ht="76.5" hidden="1">
      <c r="A579" s="137"/>
      <c r="B579" s="105" t="s">
        <v>332</v>
      </c>
      <c r="C579" s="138"/>
      <c r="D579" s="135" t="s">
        <v>19</v>
      </c>
      <c r="E579" s="135" t="s">
        <v>14</v>
      </c>
      <c r="F579" s="106" t="s">
        <v>380</v>
      </c>
      <c r="G579" s="106" t="s">
        <v>80</v>
      </c>
      <c r="H579" s="156">
        <f t="shared" si="137"/>
        <v>0</v>
      </c>
      <c r="I579" s="157"/>
      <c r="J579" s="157">
        <v>0</v>
      </c>
      <c r="K579" s="157">
        <v>0</v>
      </c>
      <c r="L579" s="157">
        <v>0</v>
      </c>
    </row>
    <row r="580" spans="1:12" s="211" customFormat="1">
      <c r="A580" s="215"/>
      <c r="B580" s="127" t="s">
        <v>27</v>
      </c>
      <c r="C580" s="258"/>
      <c r="D580" s="260" t="s">
        <v>19</v>
      </c>
      <c r="E580" s="260" t="s">
        <v>16</v>
      </c>
      <c r="F580" s="260"/>
      <c r="G580" s="260"/>
      <c r="H580" s="304">
        <f t="shared" si="137"/>
        <v>-21986.2</v>
      </c>
      <c r="I580" s="304">
        <f>I581+I603+I598</f>
        <v>-1099.3</v>
      </c>
      <c r="J580" s="304">
        <f>J581+J603+J598</f>
        <v>0</v>
      </c>
      <c r="K580" s="304">
        <f>K581+K603+K598</f>
        <v>-20886.900000000001</v>
      </c>
      <c r="L580" s="304">
        <f>L581+L603+L598</f>
        <v>0</v>
      </c>
    </row>
    <row r="581" spans="1:12" s="211" customFormat="1" ht="63.75">
      <c r="A581" s="215"/>
      <c r="B581" s="206" t="s">
        <v>513</v>
      </c>
      <c r="C581" s="258"/>
      <c r="D581" s="135" t="s">
        <v>19</v>
      </c>
      <c r="E581" s="135" t="s">
        <v>16</v>
      </c>
      <c r="F581" s="135" t="s">
        <v>381</v>
      </c>
      <c r="G581" s="135"/>
      <c r="H581" s="304">
        <f t="shared" si="137"/>
        <v>-21986.2</v>
      </c>
      <c r="I581" s="305">
        <f>I582+I586+I589+I592+I595</f>
        <v>-1099.3</v>
      </c>
      <c r="J581" s="305">
        <f>J582+J586+J589+J592+J595</f>
        <v>0</v>
      </c>
      <c r="K581" s="305">
        <f>K582+K586+K589+K592+K595</f>
        <v>-20886.900000000001</v>
      </c>
      <c r="L581" s="305">
        <f>L582+L586+L589+L592+L595</f>
        <v>0</v>
      </c>
    </row>
    <row r="582" spans="1:12" s="211" customFormat="1" ht="25.5" hidden="1">
      <c r="A582" s="215"/>
      <c r="B582" s="105" t="s">
        <v>537</v>
      </c>
      <c r="C582" s="258"/>
      <c r="D582" s="135" t="s">
        <v>19</v>
      </c>
      <c r="E582" s="135" t="s">
        <v>16</v>
      </c>
      <c r="F582" s="135" t="s">
        <v>395</v>
      </c>
      <c r="G582" s="135"/>
      <c r="H582" s="304">
        <f>I582+J582+K582+L582</f>
        <v>0</v>
      </c>
      <c r="I582" s="305">
        <f>I583</f>
        <v>0</v>
      </c>
      <c r="J582" s="305">
        <f t="shared" ref="J582:L584" si="140">J583</f>
        <v>0</v>
      </c>
      <c r="K582" s="305">
        <f t="shared" si="140"/>
        <v>0</v>
      </c>
      <c r="L582" s="305">
        <f t="shared" si="140"/>
        <v>0</v>
      </c>
    </row>
    <row r="583" spans="1:12" s="211" customFormat="1" ht="38.25" hidden="1">
      <c r="A583" s="215"/>
      <c r="B583" s="206" t="s">
        <v>342</v>
      </c>
      <c r="C583" s="127"/>
      <c r="D583" s="135" t="s">
        <v>19</v>
      </c>
      <c r="E583" s="135" t="s">
        <v>16</v>
      </c>
      <c r="F583" s="135" t="s">
        <v>395</v>
      </c>
      <c r="G583" s="135" t="s">
        <v>77</v>
      </c>
      <c r="H583" s="304">
        <f>I583+J583+K583+L583</f>
        <v>0</v>
      </c>
      <c r="I583" s="305">
        <f>I584</f>
        <v>0</v>
      </c>
      <c r="J583" s="305">
        <f t="shared" si="140"/>
        <v>0</v>
      </c>
      <c r="K583" s="305">
        <f t="shared" si="140"/>
        <v>0</v>
      </c>
      <c r="L583" s="305">
        <f t="shared" si="140"/>
        <v>0</v>
      </c>
    </row>
    <row r="584" spans="1:12" s="211" customFormat="1" hidden="1">
      <c r="A584" s="215"/>
      <c r="B584" s="206" t="s">
        <v>35</v>
      </c>
      <c r="C584" s="127"/>
      <c r="D584" s="135" t="s">
        <v>19</v>
      </c>
      <c r="E584" s="135" t="s">
        <v>16</v>
      </c>
      <c r="F584" s="135" t="s">
        <v>395</v>
      </c>
      <c r="G584" s="135" t="s">
        <v>78</v>
      </c>
      <c r="H584" s="304">
        <f>I584+J584+K584+L584</f>
        <v>0</v>
      </c>
      <c r="I584" s="305">
        <f>I585</f>
        <v>0</v>
      </c>
      <c r="J584" s="305">
        <f t="shared" si="140"/>
        <v>0</v>
      </c>
      <c r="K584" s="305">
        <f t="shared" si="140"/>
        <v>0</v>
      </c>
      <c r="L584" s="305">
        <f t="shared" si="140"/>
        <v>0</v>
      </c>
    </row>
    <row r="585" spans="1:12" s="211" customFormat="1" ht="51" hidden="1">
      <c r="A585" s="215"/>
      <c r="B585" s="206" t="s">
        <v>90</v>
      </c>
      <c r="C585" s="127"/>
      <c r="D585" s="135" t="s">
        <v>19</v>
      </c>
      <c r="E585" s="135" t="s">
        <v>16</v>
      </c>
      <c r="F585" s="135" t="s">
        <v>395</v>
      </c>
      <c r="G585" s="135" t="s">
        <v>91</v>
      </c>
      <c r="H585" s="304">
        <f>I585+J585+K585+L585</f>
        <v>0</v>
      </c>
      <c r="I585" s="305"/>
      <c r="J585" s="305">
        <v>0</v>
      </c>
      <c r="K585" s="305">
        <v>0</v>
      </c>
      <c r="L585" s="305">
        <v>0</v>
      </c>
    </row>
    <row r="586" spans="1:12" s="211" customFormat="1" ht="165.75">
      <c r="A586" s="215"/>
      <c r="B586" s="206" t="s">
        <v>482</v>
      </c>
      <c r="C586" s="258"/>
      <c r="D586" s="135" t="s">
        <v>19</v>
      </c>
      <c r="E586" s="135" t="s">
        <v>16</v>
      </c>
      <c r="F586" s="135" t="s">
        <v>382</v>
      </c>
      <c r="G586" s="135"/>
      <c r="H586" s="304">
        <f t="shared" si="137"/>
        <v>-20886.900000000001</v>
      </c>
      <c r="I586" s="305">
        <f>I587</f>
        <v>0</v>
      </c>
      <c r="J586" s="305">
        <f t="shared" ref="J586:L587" si="141">J587</f>
        <v>0</v>
      </c>
      <c r="K586" s="305">
        <f t="shared" si="141"/>
        <v>-20886.900000000001</v>
      </c>
      <c r="L586" s="305">
        <f t="shared" si="141"/>
        <v>0</v>
      </c>
    </row>
    <row r="587" spans="1:12" s="210" customFormat="1">
      <c r="A587" s="209"/>
      <c r="B587" s="206" t="s">
        <v>71</v>
      </c>
      <c r="C587" s="259"/>
      <c r="D587" s="135" t="s">
        <v>19</v>
      </c>
      <c r="E587" s="135" t="s">
        <v>16</v>
      </c>
      <c r="F587" s="135" t="s">
        <v>382</v>
      </c>
      <c r="G587" s="135" t="s">
        <v>72</v>
      </c>
      <c r="H587" s="304">
        <f t="shared" si="137"/>
        <v>-20886.900000000001</v>
      </c>
      <c r="I587" s="305">
        <f>I588</f>
        <v>0</v>
      </c>
      <c r="J587" s="305">
        <f t="shared" si="141"/>
        <v>0</v>
      </c>
      <c r="K587" s="305">
        <f t="shared" si="141"/>
        <v>-20886.900000000001</v>
      </c>
      <c r="L587" s="305">
        <f t="shared" si="141"/>
        <v>0</v>
      </c>
    </row>
    <row r="588" spans="1:12" s="139" customFormat="1" ht="76.5">
      <c r="A588" s="209"/>
      <c r="B588" s="206" t="s">
        <v>332</v>
      </c>
      <c r="C588" s="259"/>
      <c r="D588" s="135" t="s">
        <v>19</v>
      </c>
      <c r="E588" s="135" t="s">
        <v>16</v>
      </c>
      <c r="F588" s="135" t="s">
        <v>382</v>
      </c>
      <c r="G588" s="135" t="s">
        <v>80</v>
      </c>
      <c r="H588" s="304">
        <f t="shared" si="137"/>
        <v>-20886.900000000001</v>
      </c>
      <c r="I588" s="305">
        <v>0</v>
      </c>
      <c r="J588" s="305">
        <v>0</v>
      </c>
      <c r="K588" s="305">
        <f>-20886.9</f>
        <v>-20886.900000000001</v>
      </c>
      <c r="L588" s="305">
        <v>0</v>
      </c>
    </row>
    <row r="589" spans="1:12" s="139" customFormat="1" ht="39.950000000000003" customHeight="1">
      <c r="A589" s="209"/>
      <c r="B589" s="228" t="s">
        <v>616</v>
      </c>
      <c r="C589" s="259"/>
      <c r="D589" s="135" t="s">
        <v>19</v>
      </c>
      <c r="E589" s="135" t="s">
        <v>16</v>
      </c>
      <c r="F589" s="135" t="s">
        <v>617</v>
      </c>
      <c r="G589" s="135"/>
      <c r="H589" s="304">
        <f>SUM(I589:L589)</f>
        <v>-1099.3</v>
      </c>
      <c r="I589" s="305">
        <f t="shared" ref="I589:L590" si="142">I590</f>
        <v>-1099.3</v>
      </c>
      <c r="J589" s="305">
        <f t="shared" si="142"/>
        <v>0</v>
      </c>
      <c r="K589" s="305">
        <f t="shared" si="142"/>
        <v>0</v>
      </c>
      <c r="L589" s="305">
        <f t="shared" si="142"/>
        <v>0</v>
      </c>
    </row>
    <row r="590" spans="1:12" s="139" customFormat="1">
      <c r="A590" s="209"/>
      <c r="B590" s="206" t="s">
        <v>71</v>
      </c>
      <c r="C590" s="259"/>
      <c r="D590" s="135" t="s">
        <v>19</v>
      </c>
      <c r="E590" s="135" t="s">
        <v>16</v>
      </c>
      <c r="F590" s="135" t="s">
        <v>617</v>
      </c>
      <c r="G590" s="135" t="s">
        <v>72</v>
      </c>
      <c r="H590" s="304">
        <f>I590+J590+K590+L590</f>
        <v>-1099.3</v>
      </c>
      <c r="I590" s="305">
        <f t="shared" si="142"/>
        <v>-1099.3</v>
      </c>
      <c r="J590" s="305">
        <f t="shared" si="142"/>
        <v>0</v>
      </c>
      <c r="K590" s="305">
        <f t="shared" si="142"/>
        <v>0</v>
      </c>
      <c r="L590" s="305">
        <f t="shared" si="142"/>
        <v>0</v>
      </c>
    </row>
    <row r="591" spans="1:12" s="211" customFormat="1" ht="76.5">
      <c r="A591" s="209"/>
      <c r="B591" s="206" t="s">
        <v>332</v>
      </c>
      <c r="C591" s="259"/>
      <c r="D591" s="135" t="s">
        <v>19</v>
      </c>
      <c r="E591" s="135" t="s">
        <v>16</v>
      </c>
      <c r="F591" s="135" t="s">
        <v>617</v>
      </c>
      <c r="G591" s="135" t="s">
        <v>80</v>
      </c>
      <c r="H591" s="304">
        <f>I591+J591+K591+L591</f>
        <v>-1099.3</v>
      </c>
      <c r="I591" s="305">
        <f>-1099.3</f>
        <v>-1099.3</v>
      </c>
      <c r="J591" s="305">
        <v>0</v>
      </c>
      <c r="K591" s="305">
        <v>0</v>
      </c>
      <c r="L591" s="305">
        <v>0</v>
      </c>
    </row>
    <row r="592" spans="1:12" s="211" customFormat="1" ht="280.5" hidden="1">
      <c r="A592" s="215"/>
      <c r="B592" s="206" t="s">
        <v>483</v>
      </c>
      <c r="C592" s="258"/>
      <c r="D592" s="135" t="s">
        <v>19</v>
      </c>
      <c r="E592" s="135" t="s">
        <v>16</v>
      </c>
      <c r="F592" s="135" t="s">
        <v>383</v>
      </c>
      <c r="G592" s="135"/>
      <c r="H592" s="304">
        <f t="shared" si="137"/>
        <v>0</v>
      </c>
      <c r="I592" s="305">
        <f>I593</f>
        <v>0</v>
      </c>
      <c r="J592" s="305">
        <f t="shared" ref="J592:L593" si="143">J593</f>
        <v>0</v>
      </c>
      <c r="K592" s="305">
        <f t="shared" si="143"/>
        <v>0</v>
      </c>
      <c r="L592" s="305">
        <f t="shared" si="143"/>
        <v>0</v>
      </c>
    </row>
    <row r="593" spans="1:12" s="211" customFormat="1" hidden="1">
      <c r="A593" s="209"/>
      <c r="B593" s="206" t="s">
        <v>71</v>
      </c>
      <c r="C593" s="259"/>
      <c r="D593" s="135" t="s">
        <v>19</v>
      </c>
      <c r="E593" s="135" t="s">
        <v>16</v>
      </c>
      <c r="F593" s="135" t="s">
        <v>383</v>
      </c>
      <c r="G593" s="135" t="s">
        <v>72</v>
      </c>
      <c r="H593" s="304">
        <f t="shared" si="137"/>
        <v>0</v>
      </c>
      <c r="I593" s="305">
        <f>I594</f>
        <v>0</v>
      </c>
      <c r="J593" s="305">
        <f t="shared" si="143"/>
        <v>0</v>
      </c>
      <c r="K593" s="305">
        <f t="shared" si="143"/>
        <v>0</v>
      </c>
      <c r="L593" s="305">
        <f t="shared" si="143"/>
        <v>0</v>
      </c>
    </row>
    <row r="594" spans="1:12" s="210" customFormat="1" ht="76.5" hidden="1">
      <c r="A594" s="209"/>
      <c r="B594" s="206" t="s">
        <v>332</v>
      </c>
      <c r="C594" s="259"/>
      <c r="D594" s="135" t="s">
        <v>19</v>
      </c>
      <c r="E594" s="135" t="s">
        <v>16</v>
      </c>
      <c r="F594" s="135" t="s">
        <v>383</v>
      </c>
      <c r="G594" s="135" t="s">
        <v>80</v>
      </c>
      <c r="H594" s="304">
        <f t="shared" si="137"/>
        <v>0</v>
      </c>
      <c r="I594" s="305">
        <v>0</v>
      </c>
      <c r="J594" s="305">
        <v>0</v>
      </c>
      <c r="K594" s="305"/>
      <c r="L594" s="305">
        <v>0</v>
      </c>
    </row>
    <row r="595" spans="1:12" s="211" customFormat="1" ht="306" hidden="1">
      <c r="A595" s="215"/>
      <c r="B595" s="206" t="s">
        <v>484</v>
      </c>
      <c r="C595" s="258"/>
      <c r="D595" s="135" t="s">
        <v>19</v>
      </c>
      <c r="E595" s="135" t="s">
        <v>16</v>
      </c>
      <c r="F595" s="135" t="s">
        <v>384</v>
      </c>
      <c r="G595" s="135"/>
      <c r="H595" s="304">
        <f t="shared" si="137"/>
        <v>0</v>
      </c>
      <c r="I595" s="305">
        <f>I596</f>
        <v>0</v>
      </c>
      <c r="J595" s="305">
        <f t="shared" ref="J595:L596" si="144">J596</f>
        <v>0</v>
      </c>
      <c r="K595" s="305">
        <f t="shared" si="144"/>
        <v>0</v>
      </c>
      <c r="L595" s="305">
        <f t="shared" si="144"/>
        <v>0</v>
      </c>
    </row>
    <row r="596" spans="1:12" s="211" customFormat="1" hidden="1">
      <c r="A596" s="209"/>
      <c r="B596" s="206" t="s">
        <v>71</v>
      </c>
      <c r="C596" s="259"/>
      <c r="D596" s="135" t="s">
        <v>19</v>
      </c>
      <c r="E596" s="135" t="s">
        <v>16</v>
      </c>
      <c r="F596" s="135" t="s">
        <v>384</v>
      </c>
      <c r="G596" s="135" t="s">
        <v>72</v>
      </c>
      <c r="H596" s="304">
        <f t="shared" si="137"/>
        <v>0</v>
      </c>
      <c r="I596" s="305">
        <f>I597</f>
        <v>0</v>
      </c>
      <c r="J596" s="305">
        <f t="shared" si="144"/>
        <v>0</v>
      </c>
      <c r="K596" s="305">
        <f t="shared" si="144"/>
        <v>0</v>
      </c>
      <c r="L596" s="305">
        <f t="shared" si="144"/>
        <v>0</v>
      </c>
    </row>
    <row r="597" spans="1:12" s="211" customFormat="1" ht="76.5" hidden="1">
      <c r="A597" s="209"/>
      <c r="B597" s="206" t="s">
        <v>332</v>
      </c>
      <c r="C597" s="259"/>
      <c r="D597" s="135" t="s">
        <v>19</v>
      </c>
      <c r="E597" s="135" t="s">
        <v>16</v>
      </c>
      <c r="F597" s="135" t="s">
        <v>384</v>
      </c>
      <c r="G597" s="135" t="s">
        <v>80</v>
      </c>
      <c r="H597" s="304">
        <f t="shared" si="137"/>
        <v>0</v>
      </c>
      <c r="I597" s="305"/>
      <c r="J597" s="305">
        <v>0</v>
      </c>
      <c r="K597" s="305">
        <v>0</v>
      </c>
      <c r="L597" s="305">
        <v>0</v>
      </c>
    </row>
    <row r="598" spans="1:12" s="211" customFormat="1" ht="63.75" hidden="1">
      <c r="A598" s="215"/>
      <c r="B598" s="206" t="s">
        <v>350</v>
      </c>
      <c r="C598" s="127"/>
      <c r="D598" s="135" t="s">
        <v>19</v>
      </c>
      <c r="E598" s="135" t="s">
        <v>17</v>
      </c>
      <c r="F598" s="135" t="s">
        <v>351</v>
      </c>
      <c r="G598" s="135"/>
      <c r="H598" s="304">
        <f>I598+J598+K598+L598</f>
        <v>0</v>
      </c>
      <c r="I598" s="305">
        <f>I599</f>
        <v>0</v>
      </c>
      <c r="J598" s="305">
        <f t="shared" ref="J598:L601" si="145">J599</f>
        <v>0</v>
      </c>
      <c r="K598" s="305">
        <f t="shared" si="145"/>
        <v>0</v>
      </c>
      <c r="L598" s="305">
        <f t="shared" si="145"/>
        <v>0</v>
      </c>
    </row>
    <row r="599" spans="1:12" s="211" customFormat="1" ht="51" hidden="1">
      <c r="A599" s="215"/>
      <c r="B599" s="206" t="s">
        <v>397</v>
      </c>
      <c r="C599" s="127"/>
      <c r="D599" s="135" t="s">
        <v>19</v>
      </c>
      <c r="E599" s="135" t="s">
        <v>17</v>
      </c>
      <c r="F599" s="135" t="s">
        <v>398</v>
      </c>
      <c r="G599" s="135"/>
      <c r="H599" s="304">
        <f>SUM(I599:L599)</f>
        <v>0</v>
      </c>
      <c r="I599" s="305">
        <f>I600</f>
        <v>0</v>
      </c>
      <c r="J599" s="305">
        <f t="shared" si="145"/>
        <v>0</v>
      </c>
      <c r="K599" s="305">
        <f t="shared" si="145"/>
        <v>0</v>
      </c>
      <c r="L599" s="305">
        <f t="shared" si="145"/>
        <v>0</v>
      </c>
    </row>
    <row r="600" spans="1:12" s="211" customFormat="1" ht="280.5" hidden="1">
      <c r="A600" s="215"/>
      <c r="B600" s="206" t="s">
        <v>486</v>
      </c>
      <c r="C600" s="258"/>
      <c r="D600" s="135" t="s">
        <v>19</v>
      </c>
      <c r="E600" s="135" t="s">
        <v>16</v>
      </c>
      <c r="F600" s="135" t="s">
        <v>525</v>
      </c>
      <c r="G600" s="135"/>
      <c r="H600" s="304">
        <f>I600+J600+K600+L600</f>
        <v>0</v>
      </c>
      <c r="I600" s="305">
        <f>I601</f>
        <v>0</v>
      </c>
      <c r="J600" s="305">
        <f t="shared" si="145"/>
        <v>0</v>
      </c>
      <c r="K600" s="305">
        <f t="shared" si="145"/>
        <v>0</v>
      </c>
      <c r="L600" s="305">
        <f t="shared" si="145"/>
        <v>0</v>
      </c>
    </row>
    <row r="601" spans="1:12" s="211" customFormat="1" hidden="1">
      <c r="A601" s="209"/>
      <c r="B601" s="206" t="s">
        <v>71</v>
      </c>
      <c r="C601" s="259"/>
      <c r="D601" s="135" t="s">
        <v>19</v>
      </c>
      <c r="E601" s="135" t="s">
        <v>16</v>
      </c>
      <c r="F601" s="135" t="s">
        <v>525</v>
      </c>
      <c r="G601" s="135" t="s">
        <v>72</v>
      </c>
      <c r="H601" s="304">
        <f>I601+J601+K601+L601</f>
        <v>0</v>
      </c>
      <c r="I601" s="305">
        <f>I602</f>
        <v>0</v>
      </c>
      <c r="J601" s="305">
        <f t="shared" si="145"/>
        <v>0</v>
      </c>
      <c r="K601" s="305">
        <f t="shared" si="145"/>
        <v>0</v>
      </c>
      <c r="L601" s="305">
        <f t="shared" si="145"/>
        <v>0</v>
      </c>
    </row>
    <row r="602" spans="1:12" s="211" customFormat="1" ht="76.5" hidden="1">
      <c r="A602" s="209"/>
      <c r="B602" s="206" t="s">
        <v>332</v>
      </c>
      <c r="C602" s="259"/>
      <c r="D602" s="135" t="s">
        <v>19</v>
      </c>
      <c r="E602" s="135" t="s">
        <v>16</v>
      </c>
      <c r="F602" s="135" t="s">
        <v>525</v>
      </c>
      <c r="G602" s="135" t="s">
        <v>80</v>
      </c>
      <c r="H602" s="304">
        <f>I602+J602+K602+L602</f>
        <v>0</v>
      </c>
      <c r="I602" s="305">
        <v>0</v>
      </c>
      <c r="J602" s="305">
        <v>0</v>
      </c>
      <c r="K602" s="305">
        <v>0</v>
      </c>
      <c r="L602" s="305">
        <v>0</v>
      </c>
    </row>
    <row r="603" spans="1:12" s="211" customFormat="1" ht="39.950000000000003" hidden="1" customHeight="1">
      <c r="A603" s="215"/>
      <c r="B603" s="206" t="s">
        <v>385</v>
      </c>
      <c r="C603" s="258"/>
      <c r="D603" s="135" t="s">
        <v>19</v>
      </c>
      <c r="E603" s="135" t="s">
        <v>16</v>
      </c>
      <c r="F603" s="135" t="s">
        <v>386</v>
      </c>
      <c r="G603" s="135"/>
      <c r="H603" s="304">
        <f t="shared" si="137"/>
        <v>0</v>
      </c>
      <c r="I603" s="305">
        <f>I611+I619+I615+I623+I604</f>
        <v>0</v>
      </c>
      <c r="J603" s="305">
        <f>J611+J619+J615+J623+J604</f>
        <v>0</v>
      </c>
      <c r="K603" s="305">
        <f>K611+K619+K615+K623+K604</f>
        <v>0</v>
      </c>
      <c r="L603" s="305">
        <f>L611+L619+L615+L623+L604</f>
        <v>0</v>
      </c>
    </row>
    <row r="604" spans="1:12" s="211" customFormat="1" ht="59.25" hidden="1" customHeight="1">
      <c r="A604" s="215"/>
      <c r="B604" s="105" t="s">
        <v>537</v>
      </c>
      <c r="C604" s="258"/>
      <c r="D604" s="135" t="s">
        <v>19</v>
      </c>
      <c r="E604" s="135" t="s">
        <v>16</v>
      </c>
      <c r="F604" s="135" t="s">
        <v>536</v>
      </c>
      <c r="G604" s="135"/>
      <c r="H604" s="304">
        <f t="shared" si="137"/>
        <v>0</v>
      </c>
      <c r="I604" s="305">
        <f>I605+I608</f>
        <v>0</v>
      </c>
      <c r="J604" s="305">
        <f>J605+J608</f>
        <v>0</v>
      </c>
      <c r="K604" s="305">
        <f>K605+K608</f>
        <v>0</v>
      </c>
      <c r="L604" s="305">
        <f>L605+L608</f>
        <v>0</v>
      </c>
    </row>
    <row r="605" spans="1:12" s="211" customFormat="1" ht="38.25" hidden="1">
      <c r="A605" s="137"/>
      <c r="B605" s="105" t="s">
        <v>86</v>
      </c>
      <c r="C605" s="138"/>
      <c r="D605" s="135" t="s">
        <v>19</v>
      </c>
      <c r="E605" s="135" t="s">
        <v>16</v>
      </c>
      <c r="F605" s="135" t="s">
        <v>536</v>
      </c>
      <c r="G605" s="106" t="s">
        <v>57</v>
      </c>
      <c r="H605" s="156">
        <f>I605+J605+K605+L605</f>
        <v>0</v>
      </c>
      <c r="I605" s="157">
        <f>I606</f>
        <v>0</v>
      </c>
      <c r="J605" s="157">
        <f t="shared" ref="J605:L606" si="146">J606</f>
        <v>0</v>
      </c>
      <c r="K605" s="157">
        <f t="shared" si="146"/>
        <v>0</v>
      </c>
      <c r="L605" s="157">
        <f t="shared" si="146"/>
        <v>0</v>
      </c>
    </row>
    <row r="606" spans="1:12" s="211" customFormat="1" ht="38.25" hidden="1">
      <c r="A606" s="137"/>
      <c r="B606" s="105" t="s">
        <v>111</v>
      </c>
      <c r="C606" s="138"/>
      <c r="D606" s="135" t="s">
        <v>19</v>
      </c>
      <c r="E606" s="135" t="s">
        <v>16</v>
      </c>
      <c r="F606" s="135" t="s">
        <v>536</v>
      </c>
      <c r="G606" s="106" t="s">
        <v>59</v>
      </c>
      <c r="H606" s="156">
        <f>I606+J606+K606+L606</f>
        <v>0</v>
      </c>
      <c r="I606" s="157">
        <f>I607</f>
        <v>0</v>
      </c>
      <c r="J606" s="157">
        <f t="shared" si="146"/>
        <v>0</v>
      </c>
      <c r="K606" s="157">
        <f t="shared" si="146"/>
        <v>0</v>
      </c>
      <c r="L606" s="157">
        <f t="shared" si="146"/>
        <v>0</v>
      </c>
    </row>
    <row r="607" spans="1:12" s="211" customFormat="1" ht="51" hidden="1">
      <c r="A607" s="137"/>
      <c r="B607" s="105" t="s">
        <v>258</v>
      </c>
      <c r="C607" s="138"/>
      <c r="D607" s="135" t="s">
        <v>19</v>
      </c>
      <c r="E607" s="135" t="s">
        <v>16</v>
      </c>
      <c r="F607" s="135" t="s">
        <v>536</v>
      </c>
      <c r="G607" s="106" t="s">
        <v>61</v>
      </c>
      <c r="H607" s="156">
        <f>I607+J607+K607+L607</f>
        <v>0</v>
      </c>
      <c r="I607" s="157"/>
      <c r="J607" s="157">
        <v>0</v>
      </c>
      <c r="K607" s="157">
        <v>0</v>
      </c>
      <c r="L607" s="157">
        <v>0</v>
      </c>
    </row>
    <row r="608" spans="1:12" s="211" customFormat="1" ht="38.25" hidden="1">
      <c r="A608" s="215"/>
      <c r="B608" s="206" t="s">
        <v>342</v>
      </c>
      <c r="C608" s="127"/>
      <c r="D608" s="135" t="s">
        <v>19</v>
      </c>
      <c r="E608" s="135" t="s">
        <v>16</v>
      </c>
      <c r="F608" s="135" t="s">
        <v>536</v>
      </c>
      <c r="G608" s="135" t="s">
        <v>77</v>
      </c>
      <c r="H608" s="304">
        <f t="shared" si="137"/>
        <v>0</v>
      </c>
      <c r="I608" s="305">
        <f>I609</f>
        <v>0</v>
      </c>
      <c r="J608" s="305">
        <f t="shared" ref="J608:L609" si="147">J609</f>
        <v>0</v>
      </c>
      <c r="K608" s="305">
        <f t="shared" si="147"/>
        <v>0</v>
      </c>
      <c r="L608" s="305">
        <f t="shared" si="147"/>
        <v>0</v>
      </c>
    </row>
    <row r="609" spans="1:12" s="211" customFormat="1" hidden="1">
      <c r="A609" s="215"/>
      <c r="B609" s="206" t="s">
        <v>35</v>
      </c>
      <c r="C609" s="127"/>
      <c r="D609" s="135" t="s">
        <v>19</v>
      </c>
      <c r="E609" s="135" t="s">
        <v>16</v>
      </c>
      <c r="F609" s="135" t="s">
        <v>536</v>
      </c>
      <c r="G609" s="135" t="s">
        <v>78</v>
      </c>
      <c r="H609" s="304">
        <f t="shared" si="137"/>
        <v>0</v>
      </c>
      <c r="I609" s="305">
        <f>I610</f>
        <v>0</v>
      </c>
      <c r="J609" s="305">
        <f t="shared" si="147"/>
        <v>0</v>
      </c>
      <c r="K609" s="305">
        <f t="shared" si="147"/>
        <v>0</v>
      </c>
      <c r="L609" s="305">
        <f t="shared" si="147"/>
        <v>0</v>
      </c>
    </row>
    <row r="610" spans="1:12" s="211" customFormat="1" ht="51" hidden="1">
      <c r="A610" s="215"/>
      <c r="B610" s="206" t="s">
        <v>90</v>
      </c>
      <c r="C610" s="127"/>
      <c r="D610" s="135" t="s">
        <v>19</v>
      </c>
      <c r="E610" s="135" t="s">
        <v>16</v>
      </c>
      <c r="F610" s="135" t="s">
        <v>536</v>
      </c>
      <c r="G610" s="135" t="s">
        <v>91</v>
      </c>
      <c r="H610" s="304">
        <f t="shared" si="137"/>
        <v>0</v>
      </c>
      <c r="I610" s="305"/>
      <c r="J610" s="305">
        <v>0</v>
      </c>
      <c r="K610" s="305">
        <v>0</v>
      </c>
      <c r="L610" s="305">
        <v>0</v>
      </c>
    </row>
    <row r="611" spans="1:12" s="211" customFormat="1" ht="140.25" hidden="1">
      <c r="A611" s="215"/>
      <c r="B611" s="206" t="s">
        <v>485</v>
      </c>
      <c r="C611" s="258"/>
      <c r="D611" s="135" t="s">
        <v>19</v>
      </c>
      <c r="E611" s="135" t="s">
        <v>16</v>
      </c>
      <c r="F611" s="135" t="s">
        <v>387</v>
      </c>
      <c r="G611" s="135"/>
      <c r="H611" s="304">
        <f t="shared" si="137"/>
        <v>0</v>
      </c>
      <c r="I611" s="305">
        <f>I612</f>
        <v>0</v>
      </c>
      <c r="J611" s="305">
        <f t="shared" ref="J611:L613" si="148">J612</f>
        <v>0</v>
      </c>
      <c r="K611" s="305">
        <f t="shared" si="148"/>
        <v>0</v>
      </c>
      <c r="L611" s="305">
        <f t="shared" si="148"/>
        <v>0</v>
      </c>
    </row>
    <row r="612" spans="1:12" s="211" customFormat="1" ht="38.25" hidden="1">
      <c r="A612" s="215"/>
      <c r="B612" s="206" t="s">
        <v>342</v>
      </c>
      <c r="C612" s="127"/>
      <c r="D612" s="135" t="s">
        <v>19</v>
      </c>
      <c r="E612" s="135" t="s">
        <v>16</v>
      </c>
      <c r="F612" s="135" t="s">
        <v>387</v>
      </c>
      <c r="G612" s="135" t="s">
        <v>77</v>
      </c>
      <c r="H612" s="304">
        <f t="shared" si="137"/>
        <v>0</v>
      </c>
      <c r="I612" s="305">
        <f>I613</f>
        <v>0</v>
      </c>
      <c r="J612" s="305">
        <f t="shared" si="148"/>
        <v>0</v>
      </c>
      <c r="K612" s="305">
        <f t="shared" si="148"/>
        <v>0</v>
      </c>
      <c r="L612" s="305">
        <f t="shared" si="148"/>
        <v>0</v>
      </c>
    </row>
    <row r="613" spans="1:12" s="211" customFormat="1" hidden="1">
      <c r="A613" s="215"/>
      <c r="B613" s="206" t="s">
        <v>35</v>
      </c>
      <c r="C613" s="127"/>
      <c r="D613" s="135" t="s">
        <v>19</v>
      </c>
      <c r="E613" s="135" t="s">
        <v>16</v>
      </c>
      <c r="F613" s="135" t="s">
        <v>387</v>
      </c>
      <c r="G613" s="135" t="s">
        <v>78</v>
      </c>
      <c r="H613" s="304">
        <f t="shared" si="137"/>
        <v>0</v>
      </c>
      <c r="I613" s="305">
        <f>I614</f>
        <v>0</v>
      </c>
      <c r="J613" s="305">
        <f t="shared" si="148"/>
        <v>0</v>
      </c>
      <c r="K613" s="305">
        <f t="shared" si="148"/>
        <v>0</v>
      </c>
      <c r="L613" s="305">
        <f t="shared" si="148"/>
        <v>0</v>
      </c>
    </row>
    <row r="614" spans="1:12" s="211" customFormat="1" ht="51" hidden="1">
      <c r="A614" s="215"/>
      <c r="B614" s="206" t="s">
        <v>90</v>
      </c>
      <c r="C614" s="127"/>
      <c r="D614" s="135" t="s">
        <v>19</v>
      </c>
      <c r="E614" s="135" t="s">
        <v>16</v>
      </c>
      <c r="F614" s="135" t="s">
        <v>387</v>
      </c>
      <c r="G614" s="135" t="s">
        <v>91</v>
      </c>
      <c r="H614" s="304">
        <f t="shared" si="137"/>
        <v>0</v>
      </c>
      <c r="I614" s="305">
        <v>0</v>
      </c>
      <c r="J614" s="305">
        <v>0</v>
      </c>
      <c r="K614" s="305">
        <v>0</v>
      </c>
      <c r="L614" s="305">
        <v>0</v>
      </c>
    </row>
    <row r="615" spans="1:12" s="211" customFormat="1" ht="165.75" hidden="1">
      <c r="A615" s="215"/>
      <c r="B615" s="206" t="s">
        <v>619</v>
      </c>
      <c r="C615" s="127"/>
      <c r="D615" s="135" t="s">
        <v>19</v>
      </c>
      <c r="E615" s="135" t="s">
        <v>16</v>
      </c>
      <c r="F615" s="135" t="s">
        <v>618</v>
      </c>
      <c r="G615" s="135"/>
      <c r="H615" s="304">
        <f>SUM(I615:L615)</f>
        <v>0</v>
      </c>
      <c r="I615" s="305">
        <f>I616</f>
        <v>0</v>
      </c>
      <c r="J615" s="305">
        <f>J616</f>
        <v>0</v>
      </c>
      <c r="K615" s="305">
        <f>K616</f>
        <v>0</v>
      </c>
      <c r="L615" s="305">
        <f>L616</f>
        <v>0</v>
      </c>
    </row>
    <row r="616" spans="1:12" s="211" customFormat="1" ht="38.25" hidden="1">
      <c r="A616" s="215"/>
      <c r="B616" s="206" t="s">
        <v>342</v>
      </c>
      <c r="C616" s="127"/>
      <c r="D616" s="135" t="s">
        <v>19</v>
      </c>
      <c r="E616" s="135" t="s">
        <v>16</v>
      </c>
      <c r="F616" s="135" t="s">
        <v>618</v>
      </c>
      <c r="G616" s="135" t="s">
        <v>77</v>
      </c>
      <c r="H616" s="304">
        <f>I616+J616+K616+L616</f>
        <v>0</v>
      </c>
      <c r="I616" s="305">
        <f>I617</f>
        <v>0</v>
      </c>
      <c r="J616" s="305">
        <f t="shared" ref="J616:L617" si="149">J617</f>
        <v>0</v>
      </c>
      <c r="K616" s="305">
        <f t="shared" si="149"/>
        <v>0</v>
      </c>
      <c r="L616" s="305">
        <f t="shared" si="149"/>
        <v>0</v>
      </c>
    </row>
    <row r="617" spans="1:12" s="211" customFormat="1" hidden="1">
      <c r="A617" s="215"/>
      <c r="B617" s="206" t="s">
        <v>35</v>
      </c>
      <c r="C617" s="127"/>
      <c r="D617" s="135" t="s">
        <v>19</v>
      </c>
      <c r="E617" s="135" t="s">
        <v>16</v>
      </c>
      <c r="F617" s="135" t="s">
        <v>618</v>
      </c>
      <c r="G617" s="135" t="s">
        <v>78</v>
      </c>
      <c r="H617" s="304">
        <f>I617+J617+K617+L617</f>
        <v>0</v>
      </c>
      <c r="I617" s="305">
        <f>I618</f>
        <v>0</v>
      </c>
      <c r="J617" s="305">
        <f t="shared" si="149"/>
        <v>0</v>
      </c>
      <c r="K617" s="305">
        <f t="shared" si="149"/>
        <v>0</v>
      </c>
      <c r="L617" s="305">
        <f t="shared" si="149"/>
        <v>0</v>
      </c>
    </row>
    <row r="618" spans="1:12" s="211" customFormat="1" ht="51" hidden="1">
      <c r="A618" s="215"/>
      <c r="B618" s="206" t="s">
        <v>90</v>
      </c>
      <c r="C618" s="127"/>
      <c r="D618" s="135" t="s">
        <v>19</v>
      </c>
      <c r="E618" s="135" t="s">
        <v>16</v>
      </c>
      <c r="F618" s="135" t="s">
        <v>618</v>
      </c>
      <c r="G618" s="135" t="s">
        <v>91</v>
      </c>
      <c r="H618" s="304">
        <f>I618+J618+K618+L618</f>
        <v>0</v>
      </c>
      <c r="I618" s="305"/>
      <c r="J618" s="305">
        <v>0</v>
      </c>
      <c r="K618" s="305">
        <v>0</v>
      </c>
      <c r="L618" s="305">
        <v>0</v>
      </c>
    </row>
    <row r="619" spans="1:12" s="211" customFormat="1" ht="280.5" hidden="1">
      <c r="A619" s="215"/>
      <c r="B619" s="206" t="s">
        <v>624</v>
      </c>
      <c r="C619" s="258"/>
      <c r="D619" s="135" t="s">
        <v>19</v>
      </c>
      <c r="E619" s="135" t="s">
        <v>16</v>
      </c>
      <c r="F619" s="135" t="s">
        <v>388</v>
      </c>
      <c r="G619" s="135"/>
      <c r="H619" s="304">
        <f t="shared" si="137"/>
        <v>0</v>
      </c>
      <c r="I619" s="305">
        <f>I620</f>
        <v>0</v>
      </c>
      <c r="J619" s="305">
        <f t="shared" ref="J619:L621" si="150">J620</f>
        <v>0</v>
      </c>
      <c r="K619" s="305">
        <f t="shared" si="150"/>
        <v>0</v>
      </c>
      <c r="L619" s="305">
        <f t="shared" si="150"/>
        <v>0</v>
      </c>
    </row>
    <row r="620" spans="1:12" s="211" customFormat="1" ht="38.25" hidden="1">
      <c r="A620" s="215"/>
      <c r="B620" s="206" t="s">
        <v>342</v>
      </c>
      <c r="C620" s="127"/>
      <c r="D620" s="135" t="s">
        <v>19</v>
      </c>
      <c r="E620" s="135" t="s">
        <v>16</v>
      </c>
      <c r="F620" s="135" t="s">
        <v>388</v>
      </c>
      <c r="G620" s="135" t="s">
        <v>77</v>
      </c>
      <c r="H620" s="304">
        <f t="shared" si="137"/>
        <v>0</v>
      </c>
      <c r="I620" s="305">
        <f>I621</f>
        <v>0</v>
      </c>
      <c r="J620" s="305">
        <f t="shared" si="150"/>
        <v>0</v>
      </c>
      <c r="K620" s="305">
        <f t="shared" si="150"/>
        <v>0</v>
      </c>
      <c r="L620" s="305">
        <f t="shared" si="150"/>
        <v>0</v>
      </c>
    </row>
    <row r="621" spans="1:12" s="211" customFormat="1" ht="53.25" hidden="1" customHeight="1">
      <c r="A621" s="215"/>
      <c r="B621" s="206" t="s">
        <v>35</v>
      </c>
      <c r="C621" s="127"/>
      <c r="D621" s="135" t="s">
        <v>19</v>
      </c>
      <c r="E621" s="135" t="s">
        <v>16</v>
      </c>
      <c r="F621" s="135" t="s">
        <v>388</v>
      </c>
      <c r="G621" s="135" t="s">
        <v>78</v>
      </c>
      <c r="H621" s="304">
        <f t="shared" si="137"/>
        <v>0</v>
      </c>
      <c r="I621" s="305">
        <f>I622</f>
        <v>0</v>
      </c>
      <c r="J621" s="305">
        <f t="shared" si="150"/>
        <v>0</v>
      </c>
      <c r="K621" s="305">
        <f t="shared" si="150"/>
        <v>0</v>
      </c>
      <c r="L621" s="305">
        <f t="shared" si="150"/>
        <v>0</v>
      </c>
    </row>
    <row r="622" spans="1:12" s="220" customFormat="1" ht="51" hidden="1">
      <c r="A622" s="215"/>
      <c r="B622" s="206" t="s">
        <v>90</v>
      </c>
      <c r="C622" s="127"/>
      <c r="D622" s="135" t="s">
        <v>19</v>
      </c>
      <c r="E622" s="135" t="s">
        <v>16</v>
      </c>
      <c r="F622" s="135" t="s">
        <v>388</v>
      </c>
      <c r="G622" s="135" t="s">
        <v>91</v>
      </c>
      <c r="H622" s="304">
        <f t="shared" si="137"/>
        <v>0</v>
      </c>
      <c r="I622" s="305">
        <v>0</v>
      </c>
      <c r="J622" s="305">
        <v>0</v>
      </c>
      <c r="K622" s="305"/>
      <c r="L622" s="305">
        <v>0</v>
      </c>
    </row>
    <row r="623" spans="1:12" s="211" customFormat="1" ht="306" hidden="1">
      <c r="A623" s="215"/>
      <c r="B623" s="206" t="s">
        <v>625</v>
      </c>
      <c r="C623" s="258"/>
      <c r="D623" s="135" t="s">
        <v>19</v>
      </c>
      <c r="E623" s="135" t="s">
        <v>16</v>
      </c>
      <c r="F623" s="135" t="s">
        <v>389</v>
      </c>
      <c r="G623" s="135"/>
      <c r="H623" s="304">
        <f t="shared" si="137"/>
        <v>0</v>
      </c>
      <c r="I623" s="305">
        <f>I624</f>
        <v>0</v>
      </c>
      <c r="J623" s="305">
        <f t="shared" ref="J623:L625" si="151">J624</f>
        <v>0</v>
      </c>
      <c r="K623" s="305">
        <f t="shared" si="151"/>
        <v>0</v>
      </c>
      <c r="L623" s="305">
        <f t="shared" si="151"/>
        <v>0</v>
      </c>
    </row>
    <row r="624" spans="1:12" s="211" customFormat="1" ht="42.75" hidden="1" customHeight="1">
      <c r="A624" s="215"/>
      <c r="B624" s="206" t="s">
        <v>342</v>
      </c>
      <c r="C624" s="127"/>
      <c r="D624" s="135" t="s">
        <v>19</v>
      </c>
      <c r="E624" s="135" t="s">
        <v>16</v>
      </c>
      <c r="F624" s="135" t="s">
        <v>389</v>
      </c>
      <c r="G624" s="135" t="s">
        <v>77</v>
      </c>
      <c r="H624" s="304">
        <f t="shared" si="137"/>
        <v>0</v>
      </c>
      <c r="I624" s="305">
        <f>I625</f>
        <v>0</v>
      </c>
      <c r="J624" s="305">
        <f t="shared" si="151"/>
        <v>0</v>
      </c>
      <c r="K624" s="305">
        <f t="shared" si="151"/>
        <v>0</v>
      </c>
      <c r="L624" s="305">
        <f t="shared" si="151"/>
        <v>0</v>
      </c>
    </row>
    <row r="625" spans="1:12" s="211" customFormat="1" ht="53.25" hidden="1" customHeight="1">
      <c r="A625" s="215"/>
      <c r="B625" s="206" t="s">
        <v>35</v>
      </c>
      <c r="C625" s="127"/>
      <c r="D625" s="135" t="s">
        <v>19</v>
      </c>
      <c r="E625" s="135" t="s">
        <v>16</v>
      </c>
      <c r="F625" s="135" t="s">
        <v>389</v>
      </c>
      <c r="G625" s="135" t="s">
        <v>78</v>
      </c>
      <c r="H625" s="304">
        <f t="shared" si="137"/>
        <v>0</v>
      </c>
      <c r="I625" s="305">
        <f>I626</f>
        <v>0</v>
      </c>
      <c r="J625" s="305">
        <f t="shared" si="151"/>
        <v>0</v>
      </c>
      <c r="K625" s="305">
        <f t="shared" si="151"/>
        <v>0</v>
      </c>
      <c r="L625" s="305">
        <f t="shared" si="151"/>
        <v>0</v>
      </c>
    </row>
    <row r="626" spans="1:12" s="211" customFormat="1" ht="51" hidden="1">
      <c r="A626" s="215"/>
      <c r="B626" s="206" t="s">
        <v>90</v>
      </c>
      <c r="C626" s="127"/>
      <c r="D626" s="135" t="s">
        <v>19</v>
      </c>
      <c r="E626" s="135" t="s">
        <v>16</v>
      </c>
      <c r="F626" s="135" t="s">
        <v>389</v>
      </c>
      <c r="G626" s="135" t="s">
        <v>91</v>
      </c>
      <c r="H626" s="304">
        <f t="shared" si="137"/>
        <v>0</v>
      </c>
      <c r="I626" s="305"/>
      <c r="J626" s="305">
        <v>0</v>
      </c>
      <c r="K626" s="305">
        <v>0</v>
      </c>
      <c r="L626" s="305">
        <v>0</v>
      </c>
    </row>
    <row r="627" spans="1:12" s="211" customFormat="1">
      <c r="A627" s="215"/>
      <c r="B627" s="258" t="s">
        <v>37</v>
      </c>
      <c r="C627" s="127"/>
      <c r="D627" s="260" t="s">
        <v>19</v>
      </c>
      <c r="E627" s="260" t="s">
        <v>17</v>
      </c>
      <c r="F627" s="260"/>
      <c r="G627" s="260"/>
      <c r="H627" s="304">
        <f>SUM(I627:L627)</f>
        <v>-331.79999999999973</v>
      </c>
      <c r="I627" s="304">
        <f>I628+I645</f>
        <v>-331.79999999999973</v>
      </c>
      <c r="J627" s="304">
        <f>J628+J645</f>
        <v>0</v>
      </c>
      <c r="K627" s="304">
        <f>K628+K645</f>
        <v>0</v>
      </c>
      <c r="L627" s="304">
        <f>L628+L645</f>
        <v>0</v>
      </c>
    </row>
    <row r="628" spans="1:12" s="211" customFormat="1" ht="51">
      <c r="A628" s="215"/>
      <c r="B628" s="206" t="s">
        <v>364</v>
      </c>
      <c r="C628" s="127"/>
      <c r="D628" s="135" t="s">
        <v>19</v>
      </c>
      <c r="E628" s="135" t="s">
        <v>17</v>
      </c>
      <c r="F628" s="135" t="s">
        <v>365</v>
      </c>
      <c r="G628" s="135"/>
      <c r="H628" s="304">
        <f t="shared" ref="H628:H658" si="152">I628+J628+K628+L628</f>
        <v>-2629.1</v>
      </c>
      <c r="I628" s="305">
        <f>I629</f>
        <v>-2629.1</v>
      </c>
      <c r="J628" s="305">
        <f>J629</f>
        <v>0</v>
      </c>
      <c r="K628" s="305">
        <f>K629</f>
        <v>0</v>
      </c>
      <c r="L628" s="305">
        <f>L629</f>
        <v>0</v>
      </c>
    </row>
    <row r="629" spans="1:12" s="211" customFormat="1" ht="25.5">
      <c r="A629" s="215"/>
      <c r="B629" s="206" t="s">
        <v>390</v>
      </c>
      <c r="C629" s="127"/>
      <c r="D629" s="135" t="s">
        <v>19</v>
      </c>
      <c r="E629" s="135" t="s">
        <v>17</v>
      </c>
      <c r="F629" s="135" t="s">
        <v>455</v>
      </c>
      <c r="G629" s="135"/>
      <c r="H629" s="304">
        <f t="shared" si="152"/>
        <v>-2629.1</v>
      </c>
      <c r="I629" s="305">
        <f>I630+I637+I641</f>
        <v>-2629.1</v>
      </c>
      <c r="J629" s="305">
        <f>J630+J637+J641</f>
        <v>0</v>
      </c>
      <c r="K629" s="305">
        <f>K630+K637+K641</f>
        <v>0</v>
      </c>
      <c r="L629" s="305">
        <f>L630+L637+L641</f>
        <v>0</v>
      </c>
    </row>
    <row r="630" spans="1:12" s="211" customFormat="1" ht="36.75" customHeight="1">
      <c r="A630" s="215"/>
      <c r="B630" s="105" t="s">
        <v>537</v>
      </c>
      <c r="C630" s="127"/>
      <c r="D630" s="135" t="s">
        <v>19</v>
      </c>
      <c r="E630" s="135" t="s">
        <v>17</v>
      </c>
      <c r="F630" s="135" t="s">
        <v>567</v>
      </c>
      <c r="G630" s="135"/>
      <c r="H630" s="304">
        <f t="shared" si="152"/>
        <v>-2629.1</v>
      </c>
      <c r="I630" s="305">
        <f>I631+I634</f>
        <v>-2629.1</v>
      </c>
      <c r="J630" s="305">
        <f>J631+J634</f>
        <v>0</v>
      </c>
      <c r="K630" s="305">
        <f>K631+K634</f>
        <v>0</v>
      </c>
      <c r="L630" s="305">
        <f>L631+L634</f>
        <v>0</v>
      </c>
    </row>
    <row r="631" spans="1:12" s="211" customFormat="1" ht="60.75" hidden="1" customHeight="1">
      <c r="A631" s="209"/>
      <c r="B631" s="105" t="s">
        <v>86</v>
      </c>
      <c r="C631" s="259"/>
      <c r="D631" s="135" t="s">
        <v>19</v>
      </c>
      <c r="E631" s="135" t="s">
        <v>17</v>
      </c>
      <c r="F631" s="135" t="s">
        <v>567</v>
      </c>
      <c r="G631" s="135" t="s">
        <v>57</v>
      </c>
      <c r="H631" s="304">
        <f t="shared" si="152"/>
        <v>0</v>
      </c>
      <c r="I631" s="305">
        <f>I632</f>
        <v>0</v>
      </c>
      <c r="J631" s="305">
        <f t="shared" ref="J631:L632" si="153">J632</f>
        <v>0</v>
      </c>
      <c r="K631" s="305">
        <f t="shared" si="153"/>
        <v>0</v>
      </c>
      <c r="L631" s="305">
        <f t="shared" si="153"/>
        <v>0</v>
      </c>
    </row>
    <row r="632" spans="1:12" s="211" customFormat="1" ht="38.25" hidden="1">
      <c r="A632" s="209"/>
      <c r="B632" s="206" t="s">
        <v>111</v>
      </c>
      <c r="C632" s="259"/>
      <c r="D632" s="135" t="s">
        <v>19</v>
      </c>
      <c r="E632" s="135" t="s">
        <v>17</v>
      </c>
      <c r="F632" s="135" t="s">
        <v>567</v>
      </c>
      <c r="G632" s="135" t="s">
        <v>59</v>
      </c>
      <c r="H632" s="304">
        <f t="shared" si="152"/>
        <v>0</v>
      </c>
      <c r="I632" s="305">
        <f>I633</f>
        <v>0</v>
      </c>
      <c r="J632" s="305">
        <f t="shared" si="153"/>
        <v>0</v>
      </c>
      <c r="K632" s="305">
        <f t="shared" si="153"/>
        <v>0</v>
      </c>
      <c r="L632" s="305">
        <f t="shared" si="153"/>
        <v>0</v>
      </c>
    </row>
    <row r="633" spans="1:12" s="211" customFormat="1" ht="51" hidden="1">
      <c r="A633" s="209"/>
      <c r="B633" s="206" t="s">
        <v>258</v>
      </c>
      <c r="C633" s="259"/>
      <c r="D633" s="135" t="s">
        <v>19</v>
      </c>
      <c r="E633" s="135" t="s">
        <v>17</v>
      </c>
      <c r="F633" s="135" t="s">
        <v>567</v>
      </c>
      <c r="G633" s="135" t="s">
        <v>61</v>
      </c>
      <c r="H633" s="304">
        <f t="shared" si="152"/>
        <v>0</v>
      </c>
      <c r="I633" s="305"/>
      <c r="J633" s="305">
        <v>0</v>
      </c>
      <c r="K633" s="305">
        <v>0</v>
      </c>
      <c r="L633" s="305">
        <v>0</v>
      </c>
    </row>
    <row r="634" spans="1:12" s="211" customFormat="1" ht="38.25">
      <c r="A634" s="215"/>
      <c r="B634" s="206" t="s">
        <v>342</v>
      </c>
      <c r="C634" s="127"/>
      <c r="D634" s="135" t="s">
        <v>19</v>
      </c>
      <c r="E634" s="135" t="s">
        <v>17</v>
      </c>
      <c r="F634" s="135" t="s">
        <v>567</v>
      </c>
      <c r="G634" s="135" t="s">
        <v>77</v>
      </c>
      <c r="H634" s="304">
        <f t="shared" si="152"/>
        <v>-2629.1</v>
      </c>
      <c r="I634" s="305">
        <f>I635</f>
        <v>-2629.1</v>
      </c>
      <c r="J634" s="305">
        <f t="shared" ref="J634:L635" si="154">J635</f>
        <v>0</v>
      </c>
      <c r="K634" s="305">
        <f t="shared" si="154"/>
        <v>0</v>
      </c>
      <c r="L634" s="305">
        <f t="shared" si="154"/>
        <v>0</v>
      </c>
    </row>
    <row r="635" spans="1:12" s="211" customFormat="1">
      <c r="A635" s="215"/>
      <c r="B635" s="206" t="s">
        <v>35</v>
      </c>
      <c r="C635" s="127"/>
      <c r="D635" s="135" t="s">
        <v>19</v>
      </c>
      <c r="E635" s="135" t="s">
        <v>17</v>
      </c>
      <c r="F635" s="135" t="s">
        <v>567</v>
      </c>
      <c r="G635" s="135" t="s">
        <v>78</v>
      </c>
      <c r="H635" s="304">
        <f t="shared" si="152"/>
        <v>-2629.1</v>
      </c>
      <c r="I635" s="305">
        <f>I636</f>
        <v>-2629.1</v>
      </c>
      <c r="J635" s="305">
        <f t="shared" si="154"/>
        <v>0</v>
      </c>
      <c r="K635" s="305">
        <f t="shared" si="154"/>
        <v>0</v>
      </c>
      <c r="L635" s="305">
        <f t="shared" si="154"/>
        <v>0</v>
      </c>
    </row>
    <row r="636" spans="1:12" s="211" customFormat="1" ht="51">
      <c r="A636" s="215"/>
      <c r="B636" s="206" t="s">
        <v>90</v>
      </c>
      <c r="C636" s="127"/>
      <c r="D636" s="135" t="s">
        <v>19</v>
      </c>
      <c r="E636" s="135" t="s">
        <v>17</v>
      </c>
      <c r="F636" s="135" t="s">
        <v>567</v>
      </c>
      <c r="G636" s="135" t="s">
        <v>91</v>
      </c>
      <c r="H636" s="304">
        <f t="shared" si="152"/>
        <v>-2629.1</v>
      </c>
      <c r="I636" s="305">
        <f>-2629.1</f>
        <v>-2629.1</v>
      </c>
      <c r="J636" s="305">
        <v>0</v>
      </c>
      <c r="K636" s="305">
        <v>0</v>
      </c>
      <c r="L636" s="305">
        <v>0</v>
      </c>
    </row>
    <row r="637" spans="1:12" s="211" customFormat="1" ht="293.25" hidden="1">
      <c r="A637" s="215"/>
      <c r="B637" s="206" t="s">
        <v>487</v>
      </c>
      <c r="C637" s="127"/>
      <c r="D637" s="135" t="s">
        <v>19</v>
      </c>
      <c r="E637" s="135" t="s">
        <v>17</v>
      </c>
      <c r="F637" s="135" t="s">
        <v>392</v>
      </c>
      <c r="G637" s="135"/>
      <c r="H637" s="304">
        <f t="shared" si="152"/>
        <v>0</v>
      </c>
      <c r="I637" s="305">
        <f>I638</f>
        <v>0</v>
      </c>
      <c r="J637" s="305">
        <f t="shared" ref="J637:L639" si="155">J638</f>
        <v>0</v>
      </c>
      <c r="K637" s="305">
        <f t="shared" si="155"/>
        <v>0</v>
      </c>
      <c r="L637" s="305">
        <f t="shared" si="155"/>
        <v>0</v>
      </c>
    </row>
    <row r="638" spans="1:12" s="211" customFormat="1" ht="38.25" hidden="1">
      <c r="A638" s="215"/>
      <c r="B638" s="206" t="s">
        <v>342</v>
      </c>
      <c r="C638" s="127"/>
      <c r="D638" s="135" t="s">
        <v>19</v>
      </c>
      <c r="E638" s="135" t="s">
        <v>17</v>
      </c>
      <c r="F638" s="135" t="s">
        <v>392</v>
      </c>
      <c r="G638" s="135" t="s">
        <v>77</v>
      </c>
      <c r="H638" s="304">
        <f t="shared" si="152"/>
        <v>0</v>
      </c>
      <c r="I638" s="305">
        <f>I639</f>
        <v>0</v>
      </c>
      <c r="J638" s="305">
        <f t="shared" si="155"/>
        <v>0</v>
      </c>
      <c r="K638" s="305">
        <f t="shared" si="155"/>
        <v>0</v>
      </c>
      <c r="L638" s="305">
        <f t="shared" si="155"/>
        <v>0</v>
      </c>
    </row>
    <row r="639" spans="1:12" s="211" customFormat="1" hidden="1">
      <c r="A639" s="215"/>
      <c r="B639" s="206" t="s">
        <v>35</v>
      </c>
      <c r="C639" s="127"/>
      <c r="D639" s="135" t="s">
        <v>19</v>
      </c>
      <c r="E639" s="135" t="s">
        <v>17</v>
      </c>
      <c r="F639" s="135" t="s">
        <v>392</v>
      </c>
      <c r="G639" s="135" t="s">
        <v>78</v>
      </c>
      <c r="H639" s="304">
        <f t="shared" si="152"/>
        <v>0</v>
      </c>
      <c r="I639" s="305">
        <f>I640</f>
        <v>0</v>
      </c>
      <c r="J639" s="305">
        <f t="shared" si="155"/>
        <v>0</v>
      </c>
      <c r="K639" s="305">
        <f t="shared" si="155"/>
        <v>0</v>
      </c>
      <c r="L639" s="305">
        <f t="shared" si="155"/>
        <v>0</v>
      </c>
    </row>
    <row r="640" spans="1:12" s="211" customFormat="1" ht="51" hidden="1">
      <c r="A640" s="215"/>
      <c r="B640" s="206" t="s">
        <v>90</v>
      </c>
      <c r="C640" s="127"/>
      <c r="D640" s="135" t="s">
        <v>19</v>
      </c>
      <c r="E640" s="135" t="s">
        <v>17</v>
      </c>
      <c r="F640" s="135" t="s">
        <v>392</v>
      </c>
      <c r="G640" s="135" t="s">
        <v>91</v>
      </c>
      <c r="H640" s="304">
        <f t="shared" si="152"/>
        <v>0</v>
      </c>
      <c r="I640" s="305">
        <v>0</v>
      </c>
      <c r="J640" s="305">
        <v>0</v>
      </c>
      <c r="K640" s="305">
        <v>0</v>
      </c>
      <c r="L640" s="305">
        <v>0</v>
      </c>
    </row>
    <row r="641" spans="1:12" s="211" customFormat="1" ht="318.75" hidden="1">
      <c r="A641" s="215"/>
      <c r="B641" s="206" t="s">
        <v>488</v>
      </c>
      <c r="C641" s="127"/>
      <c r="D641" s="135" t="s">
        <v>19</v>
      </c>
      <c r="E641" s="135" t="s">
        <v>17</v>
      </c>
      <c r="F641" s="135" t="s">
        <v>393</v>
      </c>
      <c r="G641" s="135"/>
      <c r="H641" s="304">
        <f t="shared" si="152"/>
        <v>0</v>
      </c>
      <c r="I641" s="305">
        <f>I642</f>
        <v>0</v>
      </c>
      <c r="J641" s="305">
        <f t="shared" ref="J641:L643" si="156">J642</f>
        <v>0</v>
      </c>
      <c r="K641" s="305">
        <f t="shared" si="156"/>
        <v>0</v>
      </c>
      <c r="L641" s="305">
        <f t="shared" si="156"/>
        <v>0</v>
      </c>
    </row>
    <row r="642" spans="1:12" s="211" customFormat="1" ht="38.25" hidden="1">
      <c r="A642" s="215"/>
      <c r="B642" s="206" t="s">
        <v>342</v>
      </c>
      <c r="C642" s="127"/>
      <c r="D642" s="135" t="s">
        <v>19</v>
      </c>
      <c r="E642" s="135" t="s">
        <v>17</v>
      </c>
      <c r="F642" s="135" t="s">
        <v>393</v>
      </c>
      <c r="G642" s="135" t="s">
        <v>77</v>
      </c>
      <c r="H642" s="304">
        <f t="shared" si="152"/>
        <v>0</v>
      </c>
      <c r="I642" s="305">
        <f>I643</f>
        <v>0</v>
      </c>
      <c r="J642" s="305">
        <f t="shared" si="156"/>
        <v>0</v>
      </c>
      <c r="K642" s="305">
        <f t="shared" si="156"/>
        <v>0</v>
      </c>
      <c r="L642" s="305">
        <f t="shared" si="156"/>
        <v>0</v>
      </c>
    </row>
    <row r="643" spans="1:12" s="211" customFormat="1" hidden="1">
      <c r="A643" s="215"/>
      <c r="B643" s="206" t="s">
        <v>35</v>
      </c>
      <c r="C643" s="127"/>
      <c r="D643" s="135" t="s">
        <v>19</v>
      </c>
      <c r="E643" s="135" t="s">
        <v>17</v>
      </c>
      <c r="F643" s="135" t="s">
        <v>393</v>
      </c>
      <c r="G643" s="135" t="s">
        <v>78</v>
      </c>
      <c r="H643" s="304">
        <f t="shared" si="152"/>
        <v>0</v>
      </c>
      <c r="I643" s="305">
        <f>I644</f>
        <v>0</v>
      </c>
      <c r="J643" s="305">
        <f t="shared" si="156"/>
        <v>0</v>
      </c>
      <c r="K643" s="305">
        <f t="shared" si="156"/>
        <v>0</v>
      </c>
      <c r="L643" s="305">
        <f t="shared" si="156"/>
        <v>0</v>
      </c>
    </row>
    <row r="644" spans="1:12" s="190" customFormat="1" ht="51" hidden="1">
      <c r="A644" s="215"/>
      <c r="B644" s="206" t="s">
        <v>90</v>
      </c>
      <c r="C644" s="127"/>
      <c r="D644" s="135" t="s">
        <v>19</v>
      </c>
      <c r="E644" s="135" t="s">
        <v>17</v>
      </c>
      <c r="F644" s="135" t="s">
        <v>393</v>
      </c>
      <c r="G644" s="135" t="s">
        <v>91</v>
      </c>
      <c r="H644" s="304">
        <f t="shared" si="152"/>
        <v>0</v>
      </c>
      <c r="I644" s="305">
        <v>0</v>
      </c>
      <c r="J644" s="305">
        <v>0</v>
      </c>
      <c r="K644" s="305">
        <v>0</v>
      </c>
      <c r="L644" s="305">
        <v>0</v>
      </c>
    </row>
    <row r="645" spans="1:12" s="190" customFormat="1" ht="63.75">
      <c r="A645" s="215"/>
      <c r="B645" s="206" t="s">
        <v>350</v>
      </c>
      <c r="C645" s="127"/>
      <c r="D645" s="135" t="s">
        <v>19</v>
      </c>
      <c r="E645" s="135" t="s">
        <v>17</v>
      </c>
      <c r="F645" s="135" t="s">
        <v>351</v>
      </c>
      <c r="G645" s="135"/>
      <c r="H645" s="304">
        <f t="shared" si="152"/>
        <v>2297.3000000000002</v>
      </c>
      <c r="I645" s="305">
        <f>I646</f>
        <v>2297.3000000000002</v>
      </c>
      <c r="J645" s="305">
        <f t="shared" ref="J645:L649" si="157">J646</f>
        <v>0</v>
      </c>
      <c r="K645" s="305">
        <f t="shared" si="157"/>
        <v>0</v>
      </c>
      <c r="L645" s="305">
        <f t="shared" si="157"/>
        <v>0</v>
      </c>
    </row>
    <row r="646" spans="1:12" s="230" customFormat="1" ht="36.75" customHeight="1">
      <c r="A646" s="215"/>
      <c r="B646" s="206" t="s">
        <v>352</v>
      </c>
      <c r="C646" s="127"/>
      <c r="D646" s="135" t="s">
        <v>19</v>
      </c>
      <c r="E646" s="135" t="s">
        <v>17</v>
      </c>
      <c r="F646" s="135" t="s">
        <v>353</v>
      </c>
      <c r="G646" s="135"/>
      <c r="H646" s="304">
        <f t="shared" si="152"/>
        <v>2297.3000000000002</v>
      </c>
      <c r="I646" s="305">
        <f>I647+I651+I655</f>
        <v>2297.3000000000002</v>
      </c>
      <c r="J646" s="305">
        <f>J647+J651+J655</f>
        <v>0</v>
      </c>
      <c r="K646" s="305">
        <f>K647+K651+K655</f>
        <v>0</v>
      </c>
      <c r="L646" s="305">
        <f>L647+L651+L655</f>
        <v>0</v>
      </c>
    </row>
    <row r="647" spans="1:12" s="139" customFormat="1" ht="25.5">
      <c r="A647" s="215"/>
      <c r="B647" s="105" t="s">
        <v>537</v>
      </c>
      <c r="C647" s="127"/>
      <c r="D647" s="135" t="s">
        <v>19</v>
      </c>
      <c r="E647" s="135" t="s">
        <v>17</v>
      </c>
      <c r="F647" s="135" t="s">
        <v>560</v>
      </c>
      <c r="G647" s="135"/>
      <c r="H647" s="304">
        <f t="shared" si="152"/>
        <v>2297.3000000000002</v>
      </c>
      <c r="I647" s="305">
        <f>I648</f>
        <v>2297.3000000000002</v>
      </c>
      <c r="J647" s="305">
        <f t="shared" si="157"/>
        <v>0</v>
      </c>
      <c r="K647" s="305">
        <f t="shared" si="157"/>
        <v>0</v>
      </c>
      <c r="L647" s="305">
        <f t="shared" si="157"/>
        <v>0</v>
      </c>
    </row>
    <row r="648" spans="1:12" s="139" customFormat="1" ht="38.25">
      <c r="A648" s="209"/>
      <c r="B648" s="105" t="s">
        <v>86</v>
      </c>
      <c r="C648" s="271"/>
      <c r="D648" s="135" t="s">
        <v>19</v>
      </c>
      <c r="E648" s="135" t="s">
        <v>17</v>
      </c>
      <c r="F648" s="135" t="s">
        <v>560</v>
      </c>
      <c r="G648" s="135" t="s">
        <v>57</v>
      </c>
      <c r="H648" s="304">
        <f t="shared" si="152"/>
        <v>2297.3000000000002</v>
      </c>
      <c r="I648" s="305">
        <f>I649</f>
        <v>2297.3000000000002</v>
      </c>
      <c r="J648" s="305">
        <f t="shared" si="157"/>
        <v>0</v>
      </c>
      <c r="K648" s="305">
        <f t="shared" si="157"/>
        <v>0</v>
      </c>
      <c r="L648" s="305">
        <f t="shared" si="157"/>
        <v>0</v>
      </c>
    </row>
    <row r="649" spans="1:12" s="139" customFormat="1" ht="38.25">
      <c r="A649" s="209"/>
      <c r="B649" s="206" t="s">
        <v>111</v>
      </c>
      <c r="C649" s="271"/>
      <c r="D649" s="135" t="s">
        <v>19</v>
      </c>
      <c r="E649" s="135" t="s">
        <v>17</v>
      </c>
      <c r="F649" s="135" t="s">
        <v>560</v>
      </c>
      <c r="G649" s="135" t="s">
        <v>59</v>
      </c>
      <c r="H649" s="304">
        <f t="shared" si="152"/>
        <v>2297.3000000000002</v>
      </c>
      <c r="I649" s="305">
        <f>I650</f>
        <v>2297.3000000000002</v>
      </c>
      <c r="J649" s="305">
        <f t="shared" si="157"/>
        <v>0</v>
      </c>
      <c r="K649" s="305">
        <f t="shared" si="157"/>
        <v>0</v>
      </c>
      <c r="L649" s="305">
        <f t="shared" si="157"/>
        <v>0</v>
      </c>
    </row>
    <row r="650" spans="1:12" s="139" customFormat="1" ht="58.5" customHeight="1">
      <c r="A650" s="209"/>
      <c r="B650" s="206" t="s">
        <v>258</v>
      </c>
      <c r="C650" s="271"/>
      <c r="D650" s="135" t="s">
        <v>19</v>
      </c>
      <c r="E650" s="135" t="s">
        <v>17</v>
      </c>
      <c r="F650" s="135" t="s">
        <v>560</v>
      </c>
      <c r="G650" s="135" t="s">
        <v>61</v>
      </c>
      <c r="H650" s="304">
        <f t="shared" si="152"/>
        <v>2297.3000000000002</v>
      </c>
      <c r="I650" s="305">
        <f>2222.3+75</f>
        <v>2297.3000000000002</v>
      </c>
      <c r="J650" s="305">
        <v>0</v>
      </c>
      <c r="K650" s="305">
        <v>0</v>
      </c>
      <c r="L650" s="305">
        <v>0</v>
      </c>
    </row>
    <row r="651" spans="1:12" s="139" customFormat="1" ht="229.5" hidden="1">
      <c r="A651" s="215"/>
      <c r="B651" s="206" t="s">
        <v>512</v>
      </c>
      <c r="C651" s="271"/>
      <c r="D651" s="135" t="s">
        <v>19</v>
      </c>
      <c r="E651" s="135" t="s">
        <v>17</v>
      </c>
      <c r="F651" s="135" t="s">
        <v>522</v>
      </c>
      <c r="G651" s="135"/>
      <c r="H651" s="304">
        <f>I651+J651+K651+L651</f>
        <v>0</v>
      </c>
      <c r="I651" s="305">
        <f t="shared" ref="I651:L653" si="158">I652</f>
        <v>0</v>
      </c>
      <c r="J651" s="305">
        <f t="shared" si="158"/>
        <v>0</v>
      </c>
      <c r="K651" s="305">
        <f t="shared" si="158"/>
        <v>0</v>
      </c>
      <c r="L651" s="305">
        <f t="shared" si="158"/>
        <v>0</v>
      </c>
    </row>
    <row r="652" spans="1:12" s="139" customFormat="1" ht="38.25" hidden="1">
      <c r="A652" s="209"/>
      <c r="B652" s="105" t="s">
        <v>86</v>
      </c>
      <c r="C652" s="271"/>
      <c r="D652" s="135" t="s">
        <v>19</v>
      </c>
      <c r="E652" s="135" t="s">
        <v>17</v>
      </c>
      <c r="F652" s="135" t="s">
        <v>522</v>
      </c>
      <c r="G652" s="135" t="s">
        <v>57</v>
      </c>
      <c r="H652" s="304">
        <f>I652+J652+K652+L652</f>
        <v>0</v>
      </c>
      <c r="I652" s="305">
        <f t="shared" si="158"/>
        <v>0</v>
      </c>
      <c r="J652" s="305">
        <f t="shared" si="158"/>
        <v>0</v>
      </c>
      <c r="K652" s="305">
        <f t="shared" si="158"/>
        <v>0</v>
      </c>
      <c r="L652" s="305">
        <f t="shared" si="158"/>
        <v>0</v>
      </c>
    </row>
    <row r="653" spans="1:12" s="139" customFormat="1" ht="38.25" hidden="1">
      <c r="A653" s="209"/>
      <c r="B653" s="206" t="s">
        <v>111</v>
      </c>
      <c r="C653" s="271"/>
      <c r="D653" s="135" t="s">
        <v>19</v>
      </c>
      <c r="E653" s="135" t="s">
        <v>17</v>
      </c>
      <c r="F653" s="135" t="s">
        <v>522</v>
      </c>
      <c r="G653" s="135" t="s">
        <v>59</v>
      </c>
      <c r="H653" s="304">
        <f>I653+J653+K653+L653</f>
        <v>0</v>
      </c>
      <c r="I653" s="305">
        <f t="shared" si="158"/>
        <v>0</v>
      </c>
      <c r="J653" s="305">
        <f t="shared" si="158"/>
        <v>0</v>
      </c>
      <c r="K653" s="305">
        <f t="shared" si="158"/>
        <v>0</v>
      </c>
      <c r="L653" s="305">
        <f t="shared" si="158"/>
        <v>0</v>
      </c>
    </row>
    <row r="654" spans="1:12" s="139" customFormat="1" ht="51" hidden="1">
      <c r="A654" s="209"/>
      <c r="B654" s="206" t="s">
        <v>258</v>
      </c>
      <c r="C654" s="271"/>
      <c r="D654" s="135" t="s">
        <v>19</v>
      </c>
      <c r="E654" s="135" t="s">
        <v>17</v>
      </c>
      <c r="F654" s="135" t="s">
        <v>522</v>
      </c>
      <c r="G654" s="135" t="s">
        <v>61</v>
      </c>
      <c r="H654" s="304">
        <f>I654+J654+K654+L654</f>
        <v>0</v>
      </c>
      <c r="I654" s="305">
        <v>0</v>
      </c>
      <c r="J654" s="305"/>
      <c r="K654" s="305">
        <v>0</v>
      </c>
      <c r="L654" s="305">
        <v>0</v>
      </c>
    </row>
    <row r="655" spans="1:12" s="139" customFormat="1" ht="25.5" hidden="1">
      <c r="A655" s="215"/>
      <c r="B655" s="206" t="s">
        <v>394</v>
      </c>
      <c r="C655" s="127"/>
      <c r="D655" s="135" t="s">
        <v>19</v>
      </c>
      <c r="E655" s="135" t="s">
        <v>17</v>
      </c>
      <c r="F655" s="135" t="s">
        <v>524</v>
      </c>
      <c r="G655" s="135"/>
      <c r="H655" s="304">
        <f t="shared" si="152"/>
        <v>0</v>
      </c>
      <c r="I655" s="305">
        <f>I656</f>
        <v>0</v>
      </c>
      <c r="J655" s="305">
        <f t="shared" ref="J655:L657" si="159">J656</f>
        <v>0</v>
      </c>
      <c r="K655" s="305">
        <f t="shared" si="159"/>
        <v>0</v>
      </c>
      <c r="L655" s="305">
        <f t="shared" si="159"/>
        <v>0</v>
      </c>
    </row>
    <row r="656" spans="1:12" s="139" customFormat="1" ht="38.25" hidden="1">
      <c r="A656" s="209"/>
      <c r="B656" s="105" t="s">
        <v>86</v>
      </c>
      <c r="C656" s="271"/>
      <c r="D656" s="135" t="s">
        <v>19</v>
      </c>
      <c r="E656" s="135" t="s">
        <v>17</v>
      </c>
      <c r="F656" s="135" t="s">
        <v>524</v>
      </c>
      <c r="G656" s="135" t="s">
        <v>57</v>
      </c>
      <c r="H656" s="304">
        <f t="shared" si="152"/>
        <v>0</v>
      </c>
      <c r="I656" s="305">
        <f>I657</f>
        <v>0</v>
      </c>
      <c r="J656" s="305">
        <f t="shared" si="159"/>
        <v>0</v>
      </c>
      <c r="K656" s="305">
        <f t="shared" si="159"/>
        <v>0</v>
      </c>
      <c r="L656" s="305">
        <f t="shared" si="159"/>
        <v>0</v>
      </c>
    </row>
    <row r="657" spans="1:12" s="139" customFormat="1" ht="38.25" hidden="1">
      <c r="A657" s="209"/>
      <c r="B657" s="206" t="s">
        <v>111</v>
      </c>
      <c r="C657" s="271"/>
      <c r="D657" s="135" t="s">
        <v>19</v>
      </c>
      <c r="E657" s="135" t="s">
        <v>17</v>
      </c>
      <c r="F657" s="135" t="s">
        <v>524</v>
      </c>
      <c r="G657" s="135" t="s">
        <v>59</v>
      </c>
      <c r="H657" s="304">
        <f t="shared" si="152"/>
        <v>0</v>
      </c>
      <c r="I657" s="305">
        <f>I658</f>
        <v>0</v>
      </c>
      <c r="J657" s="305">
        <f t="shared" si="159"/>
        <v>0</v>
      </c>
      <c r="K657" s="305">
        <f t="shared" si="159"/>
        <v>0</v>
      </c>
      <c r="L657" s="305">
        <f t="shared" si="159"/>
        <v>0</v>
      </c>
    </row>
    <row r="658" spans="1:12" s="139" customFormat="1" ht="51" hidden="1">
      <c r="A658" s="209"/>
      <c r="B658" s="206" t="s">
        <v>258</v>
      </c>
      <c r="C658" s="271"/>
      <c r="D658" s="135" t="s">
        <v>19</v>
      </c>
      <c r="E658" s="135" t="s">
        <v>17</v>
      </c>
      <c r="F658" s="135" t="s">
        <v>524</v>
      </c>
      <c r="G658" s="135" t="s">
        <v>61</v>
      </c>
      <c r="H658" s="304">
        <f t="shared" si="152"/>
        <v>0</v>
      </c>
      <c r="I658" s="305"/>
      <c r="J658" s="305">
        <v>0</v>
      </c>
      <c r="K658" s="305">
        <v>0</v>
      </c>
      <c r="L658" s="305">
        <v>0</v>
      </c>
    </row>
    <row r="659" spans="1:12" s="139" customFormat="1" ht="25.5">
      <c r="A659" s="215"/>
      <c r="B659" s="258" t="s">
        <v>28</v>
      </c>
      <c r="C659" s="127"/>
      <c r="D659" s="260" t="s">
        <v>19</v>
      </c>
      <c r="E659" s="260" t="s">
        <v>19</v>
      </c>
      <c r="F659" s="260"/>
      <c r="G659" s="260"/>
      <c r="H659" s="304">
        <f>I659+J659+K659+L659</f>
        <v>641.70000000000005</v>
      </c>
      <c r="I659" s="304">
        <f>I660+I673+I693</f>
        <v>641.70000000000005</v>
      </c>
      <c r="J659" s="304">
        <f>J660+J673+J693</f>
        <v>0</v>
      </c>
      <c r="K659" s="304">
        <f>K660+K673+K693</f>
        <v>0</v>
      </c>
      <c r="L659" s="304">
        <f>L660+L673+L693</f>
        <v>0</v>
      </c>
    </row>
    <row r="660" spans="1:12" s="139" customFormat="1" ht="63.75">
      <c r="A660" s="215"/>
      <c r="B660" s="206" t="s">
        <v>513</v>
      </c>
      <c r="C660" s="233"/>
      <c r="D660" s="135" t="s">
        <v>19</v>
      </c>
      <c r="E660" s="135" t="s">
        <v>19</v>
      </c>
      <c r="F660" s="135" t="s">
        <v>381</v>
      </c>
      <c r="G660" s="135"/>
      <c r="H660" s="304">
        <f t="shared" ref="H660:H666" si="160">I660+J660+K660+L660</f>
        <v>-238.3</v>
      </c>
      <c r="I660" s="305">
        <f>I661+I667+I670</f>
        <v>-238.3</v>
      </c>
      <c r="J660" s="305">
        <f>J661+J667+J670</f>
        <v>0</v>
      </c>
      <c r="K660" s="305">
        <f>K661+K667+K670</f>
        <v>0</v>
      </c>
      <c r="L660" s="305">
        <f>L661+L667+L670</f>
        <v>0</v>
      </c>
    </row>
    <row r="661" spans="1:12" s="139" customFormat="1" ht="25.5">
      <c r="A661" s="215"/>
      <c r="B661" s="105" t="s">
        <v>537</v>
      </c>
      <c r="C661" s="233"/>
      <c r="D661" s="135" t="s">
        <v>19</v>
      </c>
      <c r="E661" s="135" t="s">
        <v>19</v>
      </c>
      <c r="F661" s="135" t="s">
        <v>395</v>
      </c>
      <c r="G661" s="135"/>
      <c r="H661" s="304">
        <f t="shared" si="160"/>
        <v>-238.3</v>
      </c>
      <c r="I661" s="305">
        <f>I662+I665</f>
        <v>-238.3</v>
      </c>
      <c r="J661" s="305">
        <f>J662+J665</f>
        <v>0</v>
      </c>
      <c r="K661" s="305">
        <f>K662+K665</f>
        <v>0</v>
      </c>
      <c r="L661" s="305">
        <f>L662+L665</f>
        <v>0</v>
      </c>
    </row>
    <row r="662" spans="1:12" s="139" customFormat="1" ht="38.25">
      <c r="A662" s="209"/>
      <c r="B662" s="105" t="s">
        <v>86</v>
      </c>
      <c r="C662" s="271"/>
      <c r="D662" s="135" t="s">
        <v>19</v>
      </c>
      <c r="E662" s="135" t="s">
        <v>19</v>
      </c>
      <c r="F662" s="135" t="s">
        <v>395</v>
      </c>
      <c r="G662" s="135" t="s">
        <v>57</v>
      </c>
      <c r="H662" s="304">
        <f t="shared" si="160"/>
        <v>-238.3</v>
      </c>
      <c r="I662" s="305">
        <f>I663</f>
        <v>-238.3</v>
      </c>
      <c r="J662" s="305">
        <f t="shared" ref="J662:L663" si="161">J663</f>
        <v>0</v>
      </c>
      <c r="K662" s="305">
        <f t="shared" si="161"/>
        <v>0</v>
      </c>
      <c r="L662" s="305">
        <f t="shared" si="161"/>
        <v>0</v>
      </c>
    </row>
    <row r="663" spans="1:12" s="139" customFormat="1" ht="38.25">
      <c r="A663" s="209"/>
      <c r="B663" s="206" t="s">
        <v>111</v>
      </c>
      <c r="C663" s="271"/>
      <c r="D663" s="135" t="s">
        <v>19</v>
      </c>
      <c r="E663" s="135" t="s">
        <v>19</v>
      </c>
      <c r="F663" s="135" t="s">
        <v>395</v>
      </c>
      <c r="G663" s="135" t="s">
        <v>59</v>
      </c>
      <c r="H663" s="304">
        <f t="shared" si="160"/>
        <v>-238.3</v>
      </c>
      <c r="I663" s="305">
        <f>I664</f>
        <v>-238.3</v>
      </c>
      <c r="J663" s="305">
        <f t="shared" si="161"/>
        <v>0</v>
      </c>
      <c r="K663" s="305">
        <f t="shared" si="161"/>
        <v>0</v>
      </c>
      <c r="L663" s="305">
        <f t="shared" si="161"/>
        <v>0</v>
      </c>
    </row>
    <row r="664" spans="1:12" s="139" customFormat="1" ht="51">
      <c r="A664" s="209"/>
      <c r="B664" s="206" t="s">
        <v>258</v>
      </c>
      <c r="C664" s="271"/>
      <c r="D664" s="135" t="s">
        <v>19</v>
      </c>
      <c r="E664" s="135" t="s">
        <v>19</v>
      </c>
      <c r="F664" s="135" t="s">
        <v>395</v>
      </c>
      <c r="G664" s="135" t="s">
        <v>61</v>
      </c>
      <c r="H664" s="304">
        <f t="shared" si="160"/>
        <v>-238.3</v>
      </c>
      <c r="I664" s="305">
        <f>-238.3</f>
        <v>-238.3</v>
      </c>
      <c r="J664" s="305">
        <v>0</v>
      </c>
      <c r="K664" s="305">
        <v>0</v>
      </c>
      <c r="L664" s="305">
        <v>0</v>
      </c>
    </row>
    <row r="665" spans="1:12" s="139" customFormat="1" hidden="1">
      <c r="A665" s="209"/>
      <c r="B665" s="206" t="s">
        <v>71</v>
      </c>
      <c r="C665" s="259"/>
      <c r="D665" s="135" t="s">
        <v>19</v>
      </c>
      <c r="E665" s="135" t="s">
        <v>19</v>
      </c>
      <c r="F665" s="135" t="s">
        <v>395</v>
      </c>
      <c r="G665" s="135" t="s">
        <v>72</v>
      </c>
      <c r="H665" s="304">
        <f t="shared" si="160"/>
        <v>0</v>
      </c>
      <c r="I665" s="305">
        <f>I666</f>
        <v>0</v>
      </c>
      <c r="J665" s="305">
        <f>J666</f>
        <v>0</v>
      </c>
      <c r="K665" s="305">
        <f>K666</f>
        <v>0</v>
      </c>
      <c r="L665" s="305">
        <f>L666</f>
        <v>0</v>
      </c>
    </row>
    <row r="666" spans="1:12" s="139" customFormat="1" ht="76.5" hidden="1">
      <c r="A666" s="209"/>
      <c r="B666" s="206" t="s">
        <v>332</v>
      </c>
      <c r="C666" s="259"/>
      <c r="D666" s="135" t="s">
        <v>19</v>
      </c>
      <c r="E666" s="135" t="s">
        <v>19</v>
      </c>
      <c r="F666" s="135" t="s">
        <v>395</v>
      </c>
      <c r="G666" s="135" t="s">
        <v>80</v>
      </c>
      <c r="H666" s="304">
        <f t="shared" si="160"/>
        <v>0</v>
      </c>
      <c r="I666" s="305"/>
      <c r="J666" s="305">
        <v>0</v>
      </c>
      <c r="K666" s="305">
        <v>0</v>
      </c>
      <c r="L666" s="305">
        <v>0</v>
      </c>
    </row>
    <row r="667" spans="1:12" s="139" customFormat="1" ht="405" hidden="1">
      <c r="A667" s="209"/>
      <c r="B667" s="287" t="s">
        <v>620</v>
      </c>
      <c r="C667" s="259"/>
      <c r="D667" s="135" t="s">
        <v>19</v>
      </c>
      <c r="E667" s="135" t="s">
        <v>19</v>
      </c>
      <c r="F667" s="135" t="s">
        <v>383</v>
      </c>
      <c r="G667" s="135"/>
      <c r="H667" s="304">
        <f>SUM(I667:L667)</f>
        <v>0</v>
      </c>
      <c r="I667" s="305">
        <f t="shared" ref="I667:L668" si="162">I668</f>
        <v>0</v>
      </c>
      <c r="J667" s="305">
        <f t="shared" si="162"/>
        <v>0</v>
      </c>
      <c r="K667" s="305">
        <f t="shared" si="162"/>
        <v>0</v>
      </c>
      <c r="L667" s="305">
        <f t="shared" si="162"/>
        <v>0</v>
      </c>
    </row>
    <row r="668" spans="1:12" s="139" customFormat="1" hidden="1">
      <c r="A668" s="209"/>
      <c r="B668" s="206" t="s">
        <v>71</v>
      </c>
      <c r="C668" s="259"/>
      <c r="D668" s="135" t="s">
        <v>19</v>
      </c>
      <c r="E668" s="135" t="s">
        <v>19</v>
      </c>
      <c r="F668" s="135" t="s">
        <v>383</v>
      </c>
      <c r="G668" s="135" t="s">
        <v>72</v>
      </c>
      <c r="H668" s="304">
        <f>I668+J668+K668+L668</f>
        <v>0</v>
      </c>
      <c r="I668" s="305">
        <f t="shared" si="162"/>
        <v>0</v>
      </c>
      <c r="J668" s="305">
        <f t="shared" si="162"/>
        <v>0</v>
      </c>
      <c r="K668" s="305">
        <f t="shared" si="162"/>
        <v>0</v>
      </c>
      <c r="L668" s="305">
        <f t="shared" si="162"/>
        <v>0</v>
      </c>
    </row>
    <row r="669" spans="1:12" s="139" customFormat="1" ht="76.5" hidden="1">
      <c r="A669" s="209"/>
      <c r="B669" s="206" t="s">
        <v>332</v>
      </c>
      <c r="C669" s="259"/>
      <c r="D669" s="135" t="s">
        <v>19</v>
      </c>
      <c r="E669" s="135" t="s">
        <v>19</v>
      </c>
      <c r="F669" s="135" t="s">
        <v>383</v>
      </c>
      <c r="G669" s="135" t="s">
        <v>80</v>
      </c>
      <c r="H669" s="304">
        <f>I669+J669+K669+L669</f>
        <v>0</v>
      </c>
      <c r="I669" s="305">
        <v>0</v>
      </c>
      <c r="J669" s="305">
        <v>0</v>
      </c>
      <c r="K669" s="305"/>
      <c r="L669" s="305">
        <v>0</v>
      </c>
    </row>
    <row r="670" spans="1:12" s="139" customFormat="1" ht="409.5" hidden="1">
      <c r="A670" s="209"/>
      <c r="B670" s="287" t="s">
        <v>621</v>
      </c>
      <c r="C670" s="259"/>
      <c r="D670" s="135" t="s">
        <v>19</v>
      </c>
      <c r="E670" s="135" t="s">
        <v>19</v>
      </c>
      <c r="F670" s="135" t="s">
        <v>384</v>
      </c>
      <c r="G670" s="135"/>
      <c r="H670" s="304">
        <f>SUM(I670:L670)</f>
        <v>0</v>
      </c>
      <c r="I670" s="305">
        <f t="shared" ref="I670:L671" si="163">I671</f>
        <v>0</v>
      </c>
      <c r="J670" s="305">
        <f t="shared" si="163"/>
        <v>0</v>
      </c>
      <c r="K670" s="305">
        <f t="shared" si="163"/>
        <v>0</v>
      </c>
      <c r="L670" s="305">
        <f t="shared" si="163"/>
        <v>0</v>
      </c>
    </row>
    <row r="671" spans="1:12" s="139" customFormat="1" hidden="1">
      <c r="A671" s="209"/>
      <c r="B671" s="206" t="s">
        <v>71</v>
      </c>
      <c r="C671" s="259"/>
      <c r="D671" s="135" t="s">
        <v>19</v>
      </c>
      <c r="E671" s="135" t="s">
        <v>19</v>
      </c>
      <c r="F671" s="135" t="s">
        <v>384</v>
      </c>
      <c r="G671" s="135" t="s">
        <v>72</v>
      </c>
      <c r="H671" s="304">
        <f>I671+J671+K671+L671</f>
        <v>0</v>
      </c>
      <c r="I671" s="305">
        <f t="shared" si="163"/>
        <v>0</v>
      </c>
      <c r="J671" s="305">
        <f t="shared" si="163"/>
        <v>0</v>
      </c>
      <c r="K671" s="305">
        <f t="shared" si="163"/>
        <v>0</v>
      </c>
      <c r="L671" s="305">
        <f t="shared" si="163"/>
        <v>0</v>
      </c>
    </row>
    <row r="672" spans="1:12" s="139" customFormat="1" ht="76.5" hidden="1">
      <c r="A672" s="209"/>
      <c r="B672" s="206" t="s">
        <v>332</v>
      </c>
      <c r="C672" s="259"/>
      <c r="D672" s="135" t="s">
        <v>19</v>
      </c>
      <c r="E672" s="135" t="s">
        <v>19</v>
      </c>
      <c r="F672" s="135" t="s">
        <v>384</v>
      </c>
      <c r="G672" s="135" t="s">
        <v>80</v>
      </c>
      <c r="H672" s="304">
        <f>I672+J672+K672+L672</f>
        <v>0</v>
      </c>
      <c r="I672" s="305"/>
      <c r="J672" s="305">
        <v>0</v>
      </c>
      <c r="K672" s="305">
        <v>0</v>
      </c>
      <c r="L672" s="305">
        <v>0</v>
      </c>
    </row>
    <row r="673" spans="1:13" s="139" customFormat="1" ht="51">
      <c r="A673" s="188"/>
      <c r="B673" s="105" t="s">
        <v>98</v>
      </c>
      <c r="C673" s="189"/>
      <c r="D673" s="106" t="s">
        <v>19</v>
      </c>
      <c r="E673" s="106" t="s">
        <v>19</v>
      </c>
      <c r="F673" s="128" t="s">
        <v>248</v>
      </c>
      <c r="G673" s="129"/>
      <c r="H673" s="156">
        <f>SUM(I673:L673)</f>
        <v>880</v>
      </c>
      <c r="I673" s="157">
        <f>I674</f>
        <v>880</v>
      </c>
      <c r="J673" s="157">
        <f>J674</f>
        <v>0</v>
      </c>
      <c r="K673" s="157">
        <f>K674</f>
        <v>0</v>
      </c>
      <c r="L673" s="157">
        <f>L674</f>
        <v>0</v>
      </c>
    </row>
    <row r="674" spans="1:13" s="139" customFormat="1" ht="38.25">
      <c r="A674" s="188"/>
      <c r="B674" s="105" t="s">
        <v>249</v>
      </c>
      <c r="C674" s="105"/>
      <c r="D674" s="106" t="s">
        <v>19</v>
      </c>
      <c r="E674" s="106" t="s">
        <v>19</v>
      </c>
      <c r="F674" s="128" t="s">
        <v>250</v>
      </c>
      <c r="G674" s="129"/>
      <c r="H674" s="156">
        <f>SUM(I674:L674)</f>
        <v>880</v>
      </c>
      <c r="I674" s="157">
        <f>I675+I689</f>
        <v>880</v>
      </c>
      <c r="J674" s="157">
        <f>J675+J689</f>
        <v>0</v>
      </c>
      <c r="K674" s="157">
        <f>K675+K689</f>
        <v>0</v>
      </c>
      <c r="L674" s="157">
        <f>L675+L689</f>
        <v>0</v>
      </c>
    </row>
    <row r="675" spans="1:13" s="139" customFormat="1" ht="38.25">
      <c r="A675" s="269"/>
      <c r="B675" s="206" t="s">
        <v>199</v>
      </c>
      <c r="C675" s="233"/>
      <c r="D675" s="135" t="s">
        <v>19</v>
      </c>
      <c r="E675" s="135" t="s">
        <v>19</v>
      </c>
      <c r="F675" s="135" t="s">
        <v>362</v>
      </c>
      <c r="G675" s="135"/>
      <c r="H675" s="304">
        <f>SUM(I675:L675)</f>
        <v>880</v>
      </c>
      <c r="I675" s="305">
        <f>I676+I681+I685</f>
        <v>880</v>
      </c>
      <c r="J675" s="305">
        <f>J676+J681+J685</f>
        <v>0</v>
      </c>
      <c r="K675" s="305">
        <f>K676+K681+K685</f>
        <v>0</v>
      </c>
      <c r="L675" s="305">
        <f>L676+L681+L685</f>
        <v>0</v>
      </c>
    </row>
    <row r="676" spans="1:13" s="139" customFormat="1" ht="89.25" hidden="1">
      <c r="A676" s="137"/>
      <c r="B676" s="206" t="s">
        <v>55</v>
      </c>
      <c r="C676" s="127"/>
      <c r="D676" s="135" t="s">
        <v>19</v>
      </c>
      <c r="E676" s="135" t="s">
        <v>19</v>
      </c>
      <c r="F676" s="135" t="s">
        <v>362</v>
      </c>
      <c r="G676" s="135" t="s">
        <v>56</v>
      </c>
      <c r="H676" s="304">
        <f>SUM(I676:L676)</f>
        <v>0</v>
      </c>
      <c r="I676" s="305">
        <f>I677</f>
        <v>0</v>
      </c>
      <c r="J676" s="305">
        <f>J677</f>
        <v>0</v>
      </c>
      <c r="K676" s="305">
        <f>K677</f>
        <v>0</v>
      </c>
      <c r="L676" s="305">
        <f>L677</f>
        <v>0</v>
      </c>
    </row>
    <row r="677" spans="1:13" s="139" customFormat="1" ht="25.5" hidden="1">
      <c r="A677" s="137"/>
      <c r="B677" s="206" t="s">
        <v>67</v>
      </c>
      <c r="C677" s="127"/>
      <c r="D677" s="135" t="s">
        <v>19</v>
      </c>
      <c r="E677" s="135" t="s">
        <v>19</v>
      </c>
      <c r="F677" s="135" t="s">
        <v>362</v>
      </c>
      <c r="G677" s="135" t="s">
        <v>68</v>
      </c>
      <c r="H677" s="304">
        <f t="shared" ref="H677:H695" si="164">SUM(I677:L677)</f>
        <v>0</v>
      </c>
      <c r="I677" s="305">
        <f>I678+I679+I680</f>
        <v>0</v>
      </c>
      <c r="J677" s="305">
        <f t="shared" ref="J677:L677" si="165">J678+J679+J680</f>
        <v>0</v>
      </c>
      <c r="K677" s="305">
        <f t="shared" si="165"/>
        <v>0</v>
      </c>
      <c r="L677" s="305">
        <f t="shared" si="165"/>
        <v>0</v>
      </c>
    </row>
    <row r="678" spans="1:13" s="139" customFormat="1" ht="25.5" hidden="1">
      <c r="A678" s="137"/>
      <c r="B678" s="206" t="s">
        <v>253</v>
      </c>
      <c r="C678" s="127"/>
      <c r="D678" s="135" t="s">
        <v>19</v>
      </c>
      <c r="E678" s="135" t="s">
        <v>19</v>
      </c>
      <c r="F678" s="135" t="s">
        <v>362</v>
      </c>
      <c r="G678" s="135" t="s">
        <v>69</v>
      </c>
      <c r="H678" s="304">
        <f t="shared" si="164"/>
        <v>0</v>
      </c>
      <c r="I678" s="305">
        <v>0</v>
      </c>
      <c r="J678" s="325">
        <v>0</v>
      </c>
      <c r="K678" s="325">
        <v>0</v>
      </c>
      <c r="L678" s="325">
        <v>0</v>
      </c>
    </row>
    <row r="679" spans="1:13" s="139" customFormat="1" ht="38.25" hidden="1">
      <c r="A679" s="6"/>
      <c r="B679" s="8" t="s">
        <v>89</v>
      </c>
      <c r="C679" s="15"/>
      <c r="D679" s="10" t="s">
        <v>19</v>
      </c>
      <c r="E679" s="10" t="s">
        <v>19</v>
      </c>
      <c r="F679" s="10" t="s">
        <v>362</v>
      </c>
      <c r="G679" s="10" t="s">
        <v>70</v>
      </c>
      <c r="H679" s="11">
        <f>SUM(I679:L679)</f>
        <v>0</v>
      </c>
      <c r="I679" s="12">
        <v>0</v>
      </c>
      <c r="J679" s="5">
        <f>'приложение 8.3.'!J680</f>
        <v>0</v>
      </c>
      <c r="K679" s="5">
        <f>'приложение 8.3.'!K680</f>
        <v>0</v>
      </c>
      <c r="L679" s="5">
        <f>'приложение 8.3.'!L680</f>
        <v>0</v>
      </c>
    </row>
    <row r="680" spans="1:13" s="139" customFormat="1" ht="76.5" hidden="1">
      <c r="A680" s="137"/>
      <c r="B680" s="105" t="s">
        <v>660</v>
      </c>
      <c r="C680" s="127"/>
      <c r="D680" s="135" t="s">
        <v>19</v>
      </c>
      <c r="E680" s="135" t="s">
        <v>19</v>
      </c>
      <c r="F680" s="135" t="s">
        <v>362</v>
      </c>
      <c r="G680" s="135" t="s">
        <v>661</v>
      </c>
      <c r="H680" s="304">
        <f t="shared" ref="H680" si="166">SUM(I680:L680)</f>
        <v>0</v>
      </c>
      <c r="I680" s="305"/>
      <c r="J680" s="307">
        <v>0</v>
      </c>
      <c r="K680" s="307">
        <v>0</v>
      </c>
      <c r="L680" s="307">
        <v>0</v>
      </c>
    </row>
    <row r="681" spans="1:13" s="139" customFormat="1" ht="38.25">
      <c r="A681" s="137"/>
      <c r="B681" s="105" t="s">
        <v>86</v>
      </c>
      <c r="C681" s="127"/>
      <c r="D681" s="135" t="s">
        <v>19</v>
      </c>
      <c r="E681" s="135" t="s">
        <v>19</v>
      </c>
      <c r="F681" s="135" t="s">
        <v>362</v>
      </c>
      <c r="G681" s="135" t="s">
        <v>57</v>
      </c>
      <c r="H681" s="304">
        <f t="shared" si="164"/>
        <v>880</v>
      </c>
      <c r="I681" s="305">
        <f>I682</f>
        <v>880</v>
      </c>
      <c r="J681" s="305">
        <f>J682</f>
        <v>0</v>
      </c>
      <c r="K681" s="305">
        <f>K682</f>
        <v>0</v>
      </c>
      <c r="L681" s="305">
        <f>L682</f>
        <v>0</v>
      </c>
    </row>
    <row r="682" spans="1:13" s="139" customFormat="1" ht="38.25">
      <c r="A682" s="137"/>
      <c r="B682" s="105" t="s">
        <v>111</v>
      </c>
      <c r="C682" s="127"/>
      <c r="D682" s="135" t="s">
        <v>19</v>
      </c>
      <c r="E682" s="135" t="s">
        <v>19</v>
      </c>
      <c r="F682" s="135" t="s">
        <v>362</v>
      </c>
      <c r="G682" s="135" t="s">
        <v>59</v>
      </c>
      <c r="H682" s="304">
        <f t="shared" si="164"/>
        <v>880</v>
      </c>
      <c r="I682" s="305">
        <f>I684+I683</f>
        <v>880</v>
      </c>
      <c r="J682" s="305">
        <f>J684</f>
        <v>0</v>
      </c>
      <c r="K682" s="305">
        <f>K684</f>
        <v>0</v>
      </c>
      <c r="L682" s="305">
        <f>L684</f>
        <v>0</v>
      </c>
    </row>
    <row r="683" spans="1:13" s="139" customFormat="1" ht="38.25">
      <c r="A683" s="137"/>
      <c r="B683" s="206" t="s">
        <v>63</v>
      </c>
      <c r="C683" s="127"/>
      <c r="D683" s="135" t="s">
        <v>19</v>
      </c>
      <c r="E683" s="135" t="s">
        <v>19</v>
      </c>
      <c r="F683" s="135" t="s">
        <v>362</v>
      </c>
      <c r="G683" s="135" t="s">
        <v>62</v>
      </c>
      <c r="H683" s="304">
        <f t="shared" si="164"/>
        <v>0</v>
      </c>
      <c r="I683" s="305">
        <v>0</v>
      </c>
      <c r="J683" s="325">
        <v>0</v>
      </c>
      <c r="K683" s="325">
        <v>0</v>
      </c>
      <c r="L683" s="325">
        <v>0</v>
      </c>
    </row>
    <row r="684" spans="1:13" s="190" customFormat="1" ht="51">
      <c r="A684" s="137"/>
      <c r="B684" s="105" t="s">
        <v>258</v>
      </c>
      <c r="C684" s="127"/>
      <c r="D684" s="135" t="s">
        <v>19</v>
      </c>
      <c r="E684" s="135" t="s">
        <v>19</v>
      </c>
      <c r="F684" s="135" t="s">
        <v>362</v>
      </c>
      <c r="G684" s="135" t="s">
        <v>61</v>
      </c>
      <c r="H684" s="304">
        <f t="shared" si="164"/>
        <v>880</v>
      </c>
      <c r="I684" s="305">
        <f>880</f>
        <v>880</v>
      </c>
      <c r="J684" s="325">
        <v>0</v>
      </c>
      <c r="K684" s="325">
        <v>0</v>
      </c>
      <c r="L684" s="325">
        <v>0</v>
      </c>
      <c r="M684" s="253"/>
    </row>
    <row r="685" spans="1:13" s="190" customFormat="1" hidden="1">
      <c r="A685" s="137"/>
      <c r="B685" s="267" t="s">
        <v>71</v>
      </c>
      <c r="C685" s="127"/>
      <c r="D685" s="135" t="s">
        <v>19</v>
      </c>
      <c r="E685" s="135" t="s">
        <v>19</v>
      </c>
      <c r="F685" s="135" t="s">
        <v>362</v>
      </c>
      <c r="G685" s="135" t="s">
        <v>72</v>
      </c>
      <c r="H685" s="304">
        <f t="shared" si="164"/>
        <v>0</v>
      </c>
      <c r="I685" s="305">
        <f>I686</f>
        <v>0</v>
      </c>
      <c r="J685" s="305">
        <f>J686</f>
        <v>0</v>
      </c>
      <c r="K685" s="305">
        <f>K686</f>
        <v>0</v>
      </c>
      <c r="L685" s="305">
        <f>L686</f>
        <v>0</v>
      </c>
    </row>
    <row r="686" spans="1:13" s="139" customFormat="1" ht="25.5" hidden="1">
      <c r="A686" s="137"/>
      <c r="B686" s="267" t="s">
        <v>73</v>
      </c>
      <c r="C686" s="127"/>
      <c r="D686" s="135" t="s">
        <v>19</v>
      </c>
      <c r="E686" s="135" t="s">
        <v>19</v>
      </c>
      <c r="F686" s="135" t="s">
        <v>362</v>
      </c>
      <c r="G686" s="135" t="s">
        <v>74</v>
      </c>
      <c r="H686" s="304">
        <f t="shared" si="164"/>
        <v>0</v>
      </c>
      <c r="I686" s="305">
        <f>I687+I688</f>
        <v>0</v>
      </c>
      <c r="J686" s="305">
        <f>J687+J688</f>
        <v>0</v>
      </c>
      <c r="K686" s="305">
        <f>K687+K688</f>
        <v>0</v>
      </c>
      <c r="L686" s="305">
        <f>L687+L688</f>
        <v>0</v>
      </c>
    </row>
    <row r="687" spans="1:13" s="139" customFormat="1" ht="25.5" hidden="1">
      <c r="A687" s="137"/>
      <c r="B687" s="267" t="s">
        <v>292</v>
      </c>
      <c r="C687" s="127"/>
      <c r="D687" s="135" t="s">
        <v>19</v>
      </c>
      <c r="E687" s="135" t="s">
        <v>19</v>
      </c>
      <c r="F687" s="135" t="s">
        <v>362</v>
      </c>
      <c r="G687" s="135" t="s">
        <v>293</v>
      </c>
      <c r="H687" s="304">
        <f t="shared" si="164"/>
        <v>0</v>
      </c>
      <c r="I687" s="305">
        <v>0</v>
      </c>
      <c r="J687" s="305"/>
      <c r="K687" s="305"/>
      <c r="L687" s="305"/>
    </row>
    <row r="688" spans="1:13" s="139" customFormat="1" hidden="1">
      <c r="A688" s="137"/>
      <c r="B688" s="267" t="s">
        <v>259</v>
      </c>
      <c r="C688" s="127"/>
      <c r="D688" s="135" t="s">
        <v>19</v>
      </c>
      <c r="E688" s="135" t="s">
        <v>19</v>
      </c>
      <c r="F688" s="135" t="s">
        <v>362</v>
      </c>
      <c r="G688" s="135" t="s">
        <v>76</v>
      </c>
      <c r="H688" s="304">
        <f t="shared" si="164"/>
        <v>0</v>
      </c>
      <c r="I688" s="305">
        <v>0</v>
      </c>
      <c r="J688" s="325">
        <v>0</v>
      </c>
      <c r="K688" s="325">
        <v>0</v>
      </c>
      <c r="L688" s="325">
        <v>0</v>
      </c>
    </row>
    <row r="689" spans="1:13" s="139" customFormat="1" ht="280.5" hidden="1">
      <c r="A689" s="137"/>
      <c r="B689" s="206" t="s">
        <v>489</v>
      </c>
      <c r="C689" s="127"/>
      <c r="D689" s="135" t="s">
        <v>19</v>
      </c>
      <c r="E689" s="135" t="s">
        <v>19</v>
      </c>
      <c r="F689" s="135" t="s">
        <v>523</v>
      </c>
      <c r="G689" s="135"/>
      <c r="H689" s="156">
        <f>I689+J689+K689+L689</f>
        <v>0</v>
      </c>
      <c r="I689" s="305">
        <f t="shared" ref="I689:L691" si="167">I690</f>
        <v>0</v>
      </c>
      <c r="J689" s="305">
        <f t="shared" si="167"/>
        <v>0</v>
      </c>
      <c r="K689" s="305">
        <f t="shared" si="167"/>
        <v>0</v>
      </c>
      <c r="L689" s="305">
        <f t="shared" si="167"/>
        <v>0</v>
      </c>
    </row>
    <row r="690" spans="1:13" s="139" customFormat="1" ht="89.25" hidden="1">
      <c r="A690" s="137"/>
      <c r="B690" s="105" t="s">
        <v>55</v>
      </c>
      <c r="C690" s="138"/>
      <c r="D690" s="135" t="s">
        <v>19</v>
      </c>
      <c r="E690" s="135" t="s">
        <v>19</v>
      </c>
      <c r="F690" s="135" t="s">
        <v>523</v>
      </c>
      <c r="G690" s="106" t="s">
        <v>56</v>
      </c>
      <c r="H690" s="156">
        <f>I690+J690+K690+L690</f>
        <v>0</v>
      </c>
      <c r="I690" s="157">
        <f t="shared" si="167"/>
        <v>0</v>
      </c>
      <c r="J690" s="157">
        <f t="shared" si="167"/>
        <v>0</v>
      </c>
      <c r="K690" s="157">
        <f t="shared" si="167"/>
        <v>0</v>
      </c>
      <c r="L690" s="157">
        <f t="shared" si="167"/>
        <v>0</v>
      </c>
    </row>
    <row r="691" spans="1:13" s="190" customFormat="1" ht="38.25" hidden="1">
      <c r="A691" s="137"/>
      <c r="B691" s="105" t="s">
        <v>104</v>
      </c>
      <c r="C691" s="138"/>
      <c r="D691" s="135" t="s">
        <v>19</v>
      </c>
      <c r="E691" s="135" t="s">
        <v>19</v>
      </c>
      <c r="F691" s="135" t="s">
        <v>523</v>
      </c>
      <c r="G691" s="106" t="s">
        <v>105</v>
      </c>
      <c r="H691" s="156">
        <f>I691+J691+K691+L691</f>
        <v>0</v>
      </c>
      <c r="I691" s="157">
        <f t="shared" si="167"/>
        <v>0</v>
      </c>
      <c r="J691" s="157">
        <f t="shared" si="167"/>
        <v>0</v>
      </c>
      <c r="K691" s="157">
        <f t="shared" si="167"/>
        <v>0</v>
      </c>
      <c r="L691" s="157">
        <f t="shared" si="167"/>
        <v>0</v>
      </c>
      <c r="M691" s="253"/>
    </row>
    <row r="692" spans="1:13" s="140" customFormat="1" ht="25.5" hidden="1">
      <c r="A692" s="137"/>
      <c r="B692" s="105" t="s">
        <v>212</v>
      </c>
      <c r="C692" s="138"/>
      <c r="D692" s="135" t="s">
        <v>19</v>
      </c>
      <c r="E692" s="135" t="s">
        <v>19</v>
      </c>
      <c r="F692" s="135" t="s">
        <v>523</v>
      </c>
      <c r="G692" s="106" t="s">
        <v>107</v>
      </c>
      <c r="H692" s="156">
        <f>I692+J692+K692+L692</f>
        <v>0</v>
      </c>
      <c r="I692" s="157">
        <v>0</v>
      </c>
      <c r="J692" s="157">
        <v>0</v>
      </c>
      <c r="K692" s="157">
        <v>0</v>
      </c>
      <c r="L692" s="157">
        <v>0</v>
      </c>
    </row>
    <row r="693" spans="1:13" s="140" customFormat="1" ht="63.75">
      <c r="A693" s="137"/>
      <c r="B693" s="267" t="s">
        <v>350</v>
      </c>
      <c r="C693" s="127"/>
      <c r="D693" s="135" t="s">
        <v>19</v>
      </c>
      <c r="E693" s="135" t="s">
        <v>19</v>
      </c>
      <c r="F693" s="135" t="s">
        <v>351</v>
      </c>
      <c r="G693" s="135"/>
      <c r="H693" s="304">
        <f t="shared" si="164"/>
        <v>0</v>
      </c>
      <c r="I693" s="305">
        <f>I694+I709</f>
        <v>0</v>
      </c>
      <c r="J693" s="305">
        <f>J694+J709</f>
        <v>0</v>
      </c>
      <c r="K693" s="305">
        <f>K694+K709</f>
        <v>0</v>
      </c>
      <c r="L693" s="305">
        <f>L694+L709</f>
        <v>0</v>
      </c>
    </row>
    <row r="694" spans="1:13" ht="63.75">
      <c r="A694" s="137"/>
      <c r="B694" s="267" t="s">
        <v>352</v>
      </c>
      <c r="C694" s="127"/>
      <c r="D694" s="135" t="s">
        <v>19</v>
      </c>
      <c r="E694" s="135" t="s">
        <v>19</v>
      </c>
      <c r="F694" s="135" t="s">
        <v>353</v>
      </c>
      <c r="G694" s="135"/>
      <c r="H694" s="304">
        <f t="shared" si="164"/>
        <v>0</v>
      </c>
      <c r="I694" s="305">
        <f>I695</f>
        <v>0</v>
      </c>
      <c r="J694" s="305">
        <f>J695</f>
        <v>0</v>
      </c>
      <c r="K694" s="305">
        <f>K695</f>
        <v>0</v>
      </c>
      <c r="L694" s="305">
        <f>L695</f>
        <v>0</v>
      </c>
    </row>
    <row r="695" spans="1:13" s="140" customFormat="1" ht="38.25">
      <c r="A695" s="137"/>
      <c r="B695" s="267" t="s">
        <v>199</v>
      </c>
      <c r="C695" s="127"/>
      <c r="D695" s="135" t="s">
        <v>19</v>
      </c>
      <c r="E695" s="135" t="s">
        <v>19</v>
      </c>
      <c r="F695" s="135" t="s">
        <v>396</v>
      </c>
      <c r="G695" s="135"/>
      <c r="H695" s="304">
        <f t="shared" si="164"/>
        <v>0</v>
      </c>
      <c r="I695" s="305">
        <f>I696+I701+I705</f>
        <v>0</v>
      </c>
      <c r="J695" s="305">
        <f>J696+J701+J705</f>
        <v>0</v>
      </c>
      <c r="K695" s="305">
        <f>K696+K701+K705</f>
        <v>0</v>
      </c>
      <c r="L695" s="305">
        <f>L696+L701+L705</f>
        <v>0</v>
      </c>
    </row>
    <row r="696" spans="1:13" s="140" customFormat="1" ht="89.25">
      <c r="A696" s="137"/>
      <c r="B696" s="206" t="s">
        <v>55</v>
      </c>
      <c r="C696" s="127"/>
      <c r="D696" s="135" t="s">
        <v>19</v>
      </c>
      <c r="E696" s="135" t="s">
        <v>19</v>
      </c>
      <c r="F696" s="135" t="s">
        <v>396</v>
      </c>
      <c r="G696" s="135" t="s">
        <v>56</v>
      </c>
      <c r="H696" s="304">
        <f>SUM(I696:L696)</f>
        <v>138.4</v>
      </c>
      <c r="I696" s="305">
        <f>I697</f>
        <v>138.4</v>
      </c>
      <c r="J696" s="305">
        <f>J697</f>
        <v>0</v>
      </c>
      <c r="K696" s="305">
        <f>K697</f>
        <v>0</v>
      </c>
      <c r="L696" s="305">
        <f>L697</f>
        <v>0</v>
      </c>
    </row>
    <row r="697" spans="1:13" s="140" customFormat="1" ht="25.5">
      <c r="A697" s="137"/>
      <c r="B697" s="206" t="s">
        <v>67</v>
      </c>
      <c r="C697" s="127"/>
      <c r="D697" s="135" t="s">
        <v>19</v>
      </c>
      <c r="E697" s="135" t="s">
        <v>19</v>
      </c>
      <c r="F697" s="135" t="s">
        <v>396</v>
      </c>
      <c r="G697" s="135" t="s">
        <v>68</v>
      </c>
      <c r="H697" s="304">
        <f t="shared" ref="H697:H713" si="168">SUM(I697:L697)</f>
        <v>138.4</v>
      </c>
      <c r="I697" s="305">
        <f>I698+I699+I700</f>
        <v>138.4</v>
      </c>
      <c r="J697" s="305">
        <f>J698+J699</f>
        <v>0</v>
      </c>
      <c r="K697" s="305">
        <f>K698+K699</f>
        <v>0</v>
      </c>
      <c r="L697" s="305">
        <f>L698+L699</f>
        <v>0</v>
      </c>
    </row>
    <row r="698" spans="1:13" s="140" customFormat="1" ht="25.5" hidden="1">
      <c r="A698" s="137"/>
      <c r="B698" s="206" t="s">
        <v>253</v>
      </c>
      <c r="C698" s="127"/>
      <c r="D698" s="135" t="s">
        <v>19</v>
      </c>
      <c r="E698" s="135" t="s">
        <v>19</v>
      </c>
      <c r="F698" s="135" t="s">
        <v>396</v>
      </c>
      <c r="G698" s="135" t="s">
        <v>69</v>
      </c>
      <c r="H698" s="304">
        <f t="shared" si="168"/>
        <v>0</v>
      </c>
      <c r="I698" s="305"/>
      <c r="J698" s="325">
        <v>0</v>
      </c>
      <c r="K698" s="325">
        <v>0</v>
      </c>
      <c r="L698" s="325">
        <v>0</v>
      </c>
    </row>
    <row r="699" spans="1:13" s="190" customFormat="1" ht="38.25">
      <c r="A699" s="137"/>
      <c r="B699" s="206" t="s">
        <v>89</v>
      </c>
      <c r="C699" s="127"/>
      <c r="D699" s="135" t="s">
        <v>19</v>
      </c>
      <c r="E699" s="135" t="s">
        <v>19</v>
      </c>
      <c r="F699" s="135" t="s">
        <v>396</v>
      </c>
      <c r="G699" s="135" t="s">
        <v>70</v>
      </c>
      <c r="H699" s="304">
        <f t="shared" si="168"/>
        <v>138.4</v>
      </c>
      <c r="I699" s="305">
        <f>138.4</f>
        <v>138.4</v>
      </c>
      <c r="J699" s="325">
        <v>0</v>
      </c>
      <c r="K699" s="325">
        <v>0</v>
      </c>
      <c r="L699" s="325">
        <v>0</v>
      </c>
    </row>
    <row r="700" spans="1:13" s="139" customFormat="1" ht="76.5" hidden="1">
      <c r="A700" s="137"/>
      <c r="B700" s="105" t="s">
        <v>660</v>
      </c>
      <c r="C700" s="127"/>
      <c r="D700" s="135" t="s">
        <v>19</v>
      </c>
      <c r="E700" s="135" t="s">
        <v>19</v>
      </c>
      <c r="F700" s="135" t="s">
        <v>396</v>
      </c>
      <c r="G700" s="135" t="s">
        <v>661</v>
      </c>
      <c r="H700" s="304">
        <f t="shared" ref="H700" si="169">SUM(I700:L700)</f>
        <v>0</v>
      </c>
      <c r="I700" s="305"/>
      <c r="J700" s="307">
        <v>0</v>
      </c>
      <c r="K700" s="307">
        <v>0</v>
      </c>
      <c r="L700" s="307">
        <v>0</v>
      </c>
    </row>
    <row r="701" spans="1:13" s="140" customFormat="1" ht="38.25">
      <c r="A701" s="137"/>
      <c r="B701" s="105" t="s">
        <v>86</v>
      </c>
      <c r="C701" s="127"/>
      <c r="D701" s="135" t="s">
        <v>19</v>
      </c>
      <c r="E701" s="135" t="s">
        <v>19</v>
      </c>
      <c r="F701" s="135" t="s">
        <v>396</v>
      </c>
      <c r="G701" s="135" t="s">
        <v>57</v>
      </c>
      <c r="H701" s="304">
        <f t="shared" si="168"/>
        <v>-138.4</v>
      </c>
      <c r="I701" s="305">
        <f>I702</f>
        <v>-138.4</v>
      </c>
      <c r="J701" s="305">
        <f>J702</f>
        <v>0</v>
      </c>
      <c r="K701" s="305">
        <f>K702</f>
        <v>0</v>
      </c>
      <c r="L701" s="305">
        <f>L702</f>
        <v>0</v>
      </c>
    </row>
    <row r="702" spans="1:13" ht="38.25">
      <c r="A702" s="137"/>
      <c r="B702" s="105" t="s">
        <v>111</v>
      </c>
      <c r="C702" s="127"/>
      <c r="D702" s="135" t="s">
        <v>19</v>
      </c>
      <c r="E702" s="135" t="s">
        <v>19</v>
      </c>
      <c r="F702" s="135" t="s">
        <v>396</v>
      </c>
      <c r="G702" s="135" t="s">
        <v>59</v>
      </c>
      <c r="H702" s="304">
        <f t="shared" si="168"/>
        <v>-138.4</v>
      </c>
      <c r="I702" s="305">
        <f>I704+I703</f>
        <v>-138.4</v>
      </c>
      <c r="J702" s="305">
        <f>J704</f>
        <v>0</v>
      </c>
      <c r="K702" s="305">
        <f>K704</f>
        <v>0</v>
      </c>
      <c r="L702" s="305">
        <f>L704</f>
        <v>0</v>
      </c>
    </row>
    <row r="703" spans="1:13" s="140" customFormat="1" ht="38.25">
      <c r="A703" s="137"/>
      <c r="B703" s="206" t="s">
        <v>63</v>
      </c>
      <c r="C703" s="127"/>
      <c r="D703" s="135" t="s">
        <v>19</v>
      </c>
      <c r="E703" s="135" t="s">
        <v>19</v>
      </c>
      <c r="F703" s="135" t="s">
        <v>396</v>
      </c>
      <c r="G703" s="135" t="s">
        <v>62</v>
      </c>
      <c r="H703" s="304">
        <f t="shared" si="168"/>
        <v>30.4</v>
      </c>
      <c r="I703" s="305">
        <v>30.4</v>
      </c>
      <c r="J703" s="325">
        <v>0</v>
      </c>
      <c r="K703" s="325">
        <v>0</v>
      </c>
      <c r="L703" s="325">
        <v>0</v>
      </c>
    </row>
    <row r="704" spans="1:13" s="211" customFormat="1" ht="51">
      <c r="A704" s="137"/>
      <c r="B704" s="105" t="s">
        <v>258</v>
      </c>
      <c r="C704" s="127"/>
      <c r="D704" s="135" t="s">
        <v>19</v>
      </c>
      <c r="E704" s="135" t="s">
        <v>19</v>
      </c>
      <c r="F704" s="135" t="s">
        <v>396</v>
      </c>
      <c r="G704" s="135" t="s">
        <v>61</v>
      </c>
      <c r="H704" s="304">
        <f t="shared" si="168"/>
        <v>-168.8</v>
      </c>
      <c r="I704" s="305">
        <f>-138.4-30.4</f>
        <v>-168.8</v>
      </c>
      <c r="J704" s="325">
        <v>0</v>
      </c>
      <c r="K704" s="325">
        <v>0</v>
      </c>
      <c r="L704" s="325">
        <v>0</v>
      </c>
    </row>
    <row r="705" spans="1:13" s="211" customFormat="1" hidden="1">
      <c r="A705" s="137"/>
      <c r="B705" s="267" t="s">
        <v>71</v>
      </c>
      <c r="C705" s="127"/>
      <c r="D705" s="135" t="s">
        <v>19</v>
      </c>
      <c r="E705" s="135" t="s">
        <v>19</v>
      </c>
      <c r="F705" s="135" t="s">
        <v>396</v>
      </c>
      <c r="G705" s="135" t="s">
        <v>72</v>
      </c>
      <c r="H705" s="304">
        <f t="shared" si="168"/>
        <v>0</v>
      </c>
      <c r="I705" s="305">
        <f>I706</f>
        <v>0</v>
      </c>
      <c r="J705" s="305">
        <f>J706</f>
        <v>0</v>
      </c>
      <c r="K705" s="305">
        <f>K706</f>
        <v>0</v>
      </c>
      <c r="L705" s="305">
        <f>L706</f>
        <v>0</v>
      </c>
    </row>
    <row r="706" spans="1:13" s="220" customFormat="1" ht="25.5" hidden="1">
      <c r="A706" s="137"/>
      <c r="B706" s="267" t="s">
        <v>73</v>
      </c>
      <c r="C706" s="127"/>
      <c r="D706" s="135" t="s">
        <v>19</v>
      </c>
      <c r="E706" s="135" t="s">
        <v>19</v>
      </c>
      <c r="F706" s="135" t="s">
        <v>396</v>
      </c>
      <c r="G706" s="135" t="s">
        <v>74</v>
      </c>
      <c r="H706" s="304">
        <f t="shared" si="168"/>
        <v>0</v>
      </c>
      <c r="I706" s="305">
        <f>I707+I708</f>
        <v>0</v>
      </c>
      <c r="J706" s="305">
        <f>J707+J708</f>
        <v>0</v>
      </c>
      <c r="K706" s="305">
        <f>K707+K708</f>
        <v>0</v>
      </c>
      <c r="L706" s="305">
        <f>L707+L708</f>
        <v>0</v>
      </c>
    </row>
    <row r="707" spans="1:13" s="211" customFormat="1" ht="25.5" hidden="1">
      <c r="A707" s="137"/>
      <c r="B707" s="267" t="s">
        <v>292</v>
      </c>
      <c r="C707" s="127"/>
      <c r="D707" s="135" t="s">
        <v>19</v>
      </c>
      <c r="E707" s="135" t="s">
        <v>19</v>
      </c>
      <c r="F707" s="135" t="s">
        <v>396</v>
      </c>
      <c r="G707" s="135" t="s">
        <v>293</v>
      </c>
      <c r="H707" s="304">
        <f t="shared" si="168"/>
        <v>0</v>
      </c>
      <c r="I707" s="305">
        <v>0</v>
      </c>
      <c r="J707" s="305"/>
      <c r="K707" s="305"/>
      <c r="L707" s="305"/>
    </row>
    <row r="708" spans="1:13" s="211" customFormat="1" hidden="1">
      <c r="A708" s="137"/>
      <c r="B708" s="267" t="s">
        <v>259</v>
      </c>
      <c r="C708" s="127"/>
      <c r="D708" s="135" t="s">
        <v>19</v>
      </c>
      <c r="E708" s="135" t="s">
        <v>19</v>
      </c>
      <c r="F708" s="135" t="s">
        <v>396</v>
      </c>
      <c r="G708" s="135" t="s">
        <v>76</v>
      </c>
      <c r="H708" s="304">
        <f t="shared" si="168"/>
        <v>0</v>
      </c>
      <c r="I708" s="305">
        <v>0</v>
      </c>
      <c r="J708" s="325">
        <v>0</v>
      </c>
      <c r="K708" s="325">
        <v>0</v>
      </c>
      <c r="L708" s="325">
        <v>0</v>
      </c>
    </row>
    <row r="709" spans="1:13" s="140" customFormat="1" ht="51" hidden="1">
      <c r="A709" s="137"/>
      <c r="B709" s="267" t="s">
        <v>397</v>
      </c>
      <c r="C709" s="127"/>
      <c r="D709" s="135" t="s">
        <v>19</v>
      </c>
      <c r="E709" s="135" t="s">
        <v>19</v>
      </c>
      <c r="F709" s="135" t="s">
        <v>398</v>
      </c>
      <c r="G709" s="135"/>
      <c r="H709" s="304">
        <f t="shared" si="168"/>
        <v>0</v>
      </c>
      <c r="I709" s="305">
        <f>I710</f>
        <v>0</v>
      </c>
      <c r="J709" s="305">
        <f t="shared" ref="J709:L710" si="170">J710</f>
        <v>0</v>
      </c>
      <c r="K709" s="305">
        <f t="shared" si="170"/>
        <v>0</v>
      </c>
      <c r="L709" s="305">
        <f t="shared" si="170"/>
        <v>0</v>
      </c>
    </row>
    <row r="710" spans="1:13" s="140" customFormat="1" ht="25.5" hidden="1">
      <c r="A710" s="137"/>
      <c r="B710" s="105" t="s">
        <v>537</v>
      </c>
      <c r="C710" s="127"/>
      <c r="D710" s="135" t="s">
        <v>19</v>
      </c>
      <c r="E710" s="135" t="s">
        <v>19</v>
      </c>
      <c r="F710" s="135" t="s">
        <v>566</v>
      </c>
      <c r="G710" s="135"/>
      <c r="H710" s="304">
        <f t="shared" si="168"/>
        <v>0</v>
      </c>
      <c r="I710" s="305">
        <f>I711</f>
        <v>0</v>
      </c>
      <c r="J710" s="305">
        <f t="shared" si="170"/>
        <v>0</v>
      </c>
      <c r="K710" s="305">
        <f t="shared" si="170"/>
        <v>0</v>
      </c>
      <c r="L710" s="305">
        <f t="shared" si="170"/>
        <v>0</v>
      </c>
    </row>
    <row r="711" spans="1:13" s="140" customFormat="1" ht="38.25" hidden="1">
      <c r="A711" s="137"/>
      <c r="B711" s="105" t="s">
        <v>86</v>
      </c>
      <c r="C711" s="127"/>
      <c r="D711" s="135" t="s">
        <v>19</v>
      </c>
      <c r="E711" s="135" t="s">
        <v>19</v>
      </c>
      <c r="F711" s="135" t="s">
        <v>566</v>
      </c>
      <c r="G711" s="135" t="s">
        <v>57</v>
      </c>
      <c r="H711" s="304">
        <f t="shared" si="168"/>
        <v>0</v>
      </c>
      <c r="I711" s="305">
        <f>I712</f>
        <v>0</v>
      </c>
      <c r="J711" s="305">
        <f t="shared" ref="J711:L712" si="171">J712</f>
        <v>0</v>
      </c>
      <c r="K711" s="305">
        <f t="shared" si="171"/>
        <v>0</v>
      </c>
      <c r="L711" s="305">
        <f t="shared" si="171"/>
        <v>0</v>
      </c>
    </row>
    <row r="712" spans="1:13" s="140" customFormat="1" ht="38.25" hidden="1">
      <c r="A712" s="137"/>
      <c r="B712" s="105" t="s">
        <v>111</v>
      </c>
      <c r="C712" s="127"/>
      <c r="D712" s="135" t="s">
        <v>19</v>
      </c>
      <c r="E712" s="135" t="s">
        <v>19</v>
      </c>
      <c r="F712" s="135" t="s">
        <v>566</v>
      </c>
      <c r="G712" s="135" t="s">
        <v>59</v>
      </c>
      <c r="H712" s="304">
        <f t="shared" si="168"/>
        <v>0</v>
      </c>
      <c r="I712" s="305">
        <f>I713</f>
        <v>0</v>
      </c>
      <c r="J712" s="305">
        <f t="shared" si="171"/>
        <v>0</v>
      </c>
      <c r="K712" s="305">
        <f t="shared" si="171"/>
        <v>0</v>
      </c>
      <c r="L712" s="305">
        <f t="shared" si="171"/>
        <v>0</v>
      </c>
      <c r="M712" s="218"/>
    </row>
    <row r="713" spans="1:13" s="140" customFormat="1" ht="51" hidden="1">
      <c r="A713" s="137"/>
      <c r="B713" s="105" t="s">
        <v>258</v>
      </c>
      <c r="C713" s="127"/>
      <c r="D713" s="135" t="s">
        <v>19</v>
      </c>
      <c r="E713" s="135" t="s">
        <v>19</v>
      </c>
      <c r="F713" s="135" t="s">
        <v>566</v>
      </c>
      <c r="G713" s="135" t="s">
        <v>61</v>
      </c>
      <c r="H713" s="304">
        <f t="shared" si="168"/>
        <v>0</v>
      </c>
      <c r="I713" s="305">
        <v>0</v>
      </c>
      <c r="J713" s="325">
        <v>0</v>
      </c>
      <c r="K713" s="325">
        <v>0</v>
      </c>
      <c r="L713" s="325">
        <v>0</v>
      </c>
      <c r="M713" s="218"/>
    </row>
    <row r="714" spans="1:13" s="140" customFormat="1">
      <c r="A714" s="251"/>
      <c r="B714" s="189" t="s">
        <v>399</v>
      </c>
      <c r="C714" s="189"/>
      <c r="D714" s="252" t="s">
        <v>114</v>
      </c>
      <c r="E714" s="252" t="s">
        <v>15</v>
      </c>
      <c r="F714" s="252"/>
      <c r="G714" s="252"/>
      <c r="H714" s="156">
        <f>I714+J714+K714+L714</f>
        <v>126.7</v>
      </c>
      <c r="I714" s="322">
        <f t="shared" ref="I714:L719" si="172">I715</f>
        <v>126.7</v>
      </c>
      <c r="J714" s="322">
        <f t="shared" si="172"/>
        <v>0</v>
      </c>
      <c r="K714" s="322">
        <f t="shared" si="172"/>
        <v>0</v>
      </c>
      <c r="L714" s="322">
        <f t="shared" si="172"/>
        <v>0</v>
      </c>
      <c r="M714" s="218"/>
    </row>
    <row r="715" spans="1:13" s="140" customFormat="1" ht="25.5">
      <c r="A715" s="251"/>
      <c r="B715" s="189" t="s">
        <v>400</v>
      </c>
      <c r="C715" s="189"/>
      <c r="D715" s="252" t="s">
        <v>114</v>
      </c>
      <c r="E715" s="252" t="s">
        <v>19</v>
      </c>
      <c r="F715" s="252"/>
      <c r="G715" s="252"/>
      <c r="H715" s="156">
        <f>I715+J715+K715+L715</f>
        <v>126.7</v>
      </c>
      <c r="I715" s="322">
        <f t="shared" si="172"/>
        <v>126.7</v>
      </c>
      <c r="J715" s="322">
        <f t="shared" si="172"/>
        <v>0</v>
      </c>
      <c r="K715" s="322">
        <f t="shared" si="172"/>
        <v>0</v>
      </c>
      <c r="L715" s="322">
        <f t="shared" si="172"/>
        <v>0</v>
      </c>
      <c r="M715" s="218"/>
    </row>
    <row r="716" spans="1:13" s="139" customFormat="1" ht="54.75" customHeight="1">
      <c r="A716" s="137"/>
      <c r="B716" s="206" t="s">
        <v>401</v>
      </c>
      <c r="C716" s="127"/>
      <c r="D716" s="135" t="s">
        <v>114</v>
      </c>
      <c r="E716" s="135" t="s">
        <v>19</v>
      </c>
      <c r="F716" s="135" t="s">
        <v>402</v>
      </c>
      <c r="G716" s="135"/>
      <c r="H716" s="304">
        <f>SUM(I716:L716)</f>
        <v>126.7</v>
      </c>
      <c r="I716" s="305">
        <f t="shared" si="172"/>
        <v>126.7</v>
      </c>
      <c r="J716" s="305">
        <f t="shared" si="172"/>
        <v>0</v>
      </c>
      <c r="K716" s="305">
        <f t="shared" si="172"/>
        <v>0</v>
      </c>
      <c r="L716" s="305">
        <f t="shared" si="172"/>
        <v>0</v>
      </c>
    </row>
    <row r="717" spans="1:13" s="139" customFormat="1" ht="22.5" customHeight="1">
      <c r="A717" s="137"/>
      <c r="B717" s="105" t="s">
        <v>537</v>
      </c>
      <c r="C717" s="127"/>
      <c r="D717" s="135" t="s">
        <v>114</v>
      </c>
      <c r="E717" s="135" t="s">
        <v>19</v>
      </c>
      <c r="F717" s="135" t="s">
        <v>403</v>
      </c>
      <c r="G717" s="135"/>
      <c r="H717" s="304">
        <f>SUM(I717:L717)</f>
        <v>126.7</v>
      </c>
      <c r="I717" s="305">
        <f>I718+I721</f>
        <v>126.7</v>
      </c>
      <c r="J717" s="305">
        <f>J718+J721</f>
        <v>0</v>
      </c>
      <c r="K717" s="305">
        <f>K718+K721</f>
        <v>0</v>
      </c>
      <c r="L717" s="305">
        <f>L718+L721</f>
        <v>0</v>
      </c>
    </row>
    <row r="718" spans="1:13" s="139" customFormat="1" ht="38.25">
      <c r="A718" s="137"/>
      <c r="B718" s="105" t="s">
        <v>86</v>
      </c>
      <c r="C718" s="127"/>
      <c r="D718" s="135" t="s">
        <v>114</v>
      </c>
      <c r="E718" s="135" t="s">
        <v>19</v>
      </c>
      <c r="F718" s="135" t="s">
        <v>403</v>
      </c>
      <c r="G718" s="135" t="s">
        <v>57</v>
      </c>
      <c r="H718" s="304">
        <f>SUM(I718:L718)</f>
        <v>126.7</v>
      </c>
      <c r="I718" s="305">
        <f t="shared" si="172"/>
        <v>126.7</v>
      </c>
      <c r="J718" s="305">
        <f>J719</f>
        <v>0</v>
      </c>
      <c r="K718" s="305">
        <f>K719</f>
        <v>0</v>
      </c>
      <c r="L718" s="305">
        <f>L719</f>
        <v>0</v>
      </c>
    </row>
    <row r="719" spans="1:13" s="140" customFormat="1" ht="38.25">
      <c r="A719" s="137"/>
      <c r="B719" s="206" t="s">
        <v>111</v>
      </c>
      <c r="C719" s="127"/>
      <c r="D719" s="135" t="s">
        <v>114</v>
      </c>
      <c r="E719" s="135" t="s">
        <v>19</v>
      </c>
      <c r="F719" s="135" t="s">
        <v>403</v>
      </c>
      <c r="G719" s="135" t="s">
        <v>59</v>
      </c>
      <c r="H719" s="304">
        <f>SUM(I719:L719)</f>
        <v>126.7</v>
      </c>
      <c r="I719" s="305">
        <f t="shared" si="172"/>
        <v>126.7</v>
      </c>
      <c r="J719" s="305">
        <f t="shared" si="172"/>
        <v>0</v>
      </c>
      <c r="K719" s="305">
        <f t="shared" si="172"/>
        <v>0</v>
      </c>
      <c r="L719" s="305">
        <f t="shared" si="172"/>
        <v>0</v>
      </c>
      <c r="M719" s="218"/>
    </row>
    <row r="720" spans="1:13" s="139" customFormat="1" ht="54.75" customHeight="1">
      <c r="A720" s="137"/>
      <c r="B720" s="206" t="s">
        <v>258</v>
      </c>
      <c r="C720" s="127"/>
      <c r="D720" s="135" t="s">
        <v>114</v>
      </c>
      <c r="E720" s="135" t="s">
        <v>19</v>
      </c>
      <c r="F720" s="135" t="s">
        <v>403</v>
      </c>
      <c r="G720" s="135" t="s">
        <v>61</v>
      </c>
      <c r="H720" s="304">
        <f>SUM(I720:L720)</f>
        <v>126.7</v>
      </c>
      <c r="I720" s="305">
        <v>126.7</v>
      </c>
      <c r="J720" s="325">
        <v>0</v>
      </c>
      <c r="K720" s="325">
        <v>0</v>
      </c>
      <c r="L720" s="325">
        <v>0</v>
      </c>
    </row>
    <row r="721" spans="1:13" s="139" customFormat="1" ht="22.5" hidden="1" customHeight="1">
      <c r="A721" s="137"/>
      <c r="B721" s="105" t="s">
        <v>88</v>
      </c>
      <c r="C721" s="268"/>
      <c r="D721" s="135" t="s">
        <v>114</v>
      </c>
      <c r="E721" s="135" t="s">
        <v>19</v>
      </c>
      <c r="F721" s="135" t="s">
        <v>403</v>
      </c>
      <c r="G721" s="106" t="s">
        <v>49</v>
      </c>
      <c r="H721" s="156">
        <f>I721+J721+K721+L721</f>
        <v>0</v>
      </c>
      <c r="I721" s="157">
        <f>I722+I724</f>
        <v>0</v>
      </c>
      <c r="J721" s="157">
        <f>J722+J724</f>
        <v>0</v>
      </c>
      <c r="K721" s="157">
        <f>K722+K724</f>
        <v>0</v>
      </c>
      <c r="L721" s="157">
        <f>L722+L724</f>
        <v>0</v>
      </c>
    </row>
    <row r="722" spans="1:13" s="139" customFormat="1" hidden="1">
      <c r="A722" s="137"/>
      <c r="B722" s="105" t="s">
        <v>51</v>
      </c>
      <c r="C722" s="268"/>
      <c r="D722" s="135" t="s">
        <v>114</v>
      </c>
      <c r="E722" s="135" t="s">
        <v>19</v>
      </c>
      <c r="F722" s="135" t="s">
        <v>403</v>
      </c>
      <c r="G722" s="106" t="s">
        <v>50</v>
      </c>
      <c r="H722" s="156">
        <f>I722+J722+K722+L722</f>
        <v>0</v>
      </c>
      <c r="I722" s="157">
        <f>I723</f>
        <v>0</v>
      </c>
      <c r="J722" s="157">
        <f>J723</f>
        <v>0</v>
      </c>
      <c r="K722" s="157">
        <f>K723</f>
        <v>0</v>
      </c>
      <c r="L722" s="157">
        <f>L723</f>
        <v>0</v>
      </c>
    </row>
    <row r="723" spans="1:13" s="140" customFormat="1" ht="25.5" hidden="1">
      <c r="A723" s="137"/>
      <c r="B723" s="105" t="s">
        <v>54</v>
      </c>
      <c r="C723" s="268"/>
      <c r="D723" s="135" t="s">
        <v>114</v>
      </c>
      <c r="E723" s="135" t="s">
        <v>19</v>
      </c>
      <c r="F723" s="135" t="s">
        <v>403</v>
      </c>
      <c r="G723" s="106" t="s">
        <v>48</v>
      </c>
      <c r="H723" s="156">
        <f>I723+J723+K723+L723</f>
        <v>0</v>
      </c>
      <c r="I723" s="157"/>
      <c r="J723" s="307">
        <v>0</v>
      </c>
      <c r="K723" s="307">
        <v>0</v>
      </c>
      <c r="L723" s="307">
        <v>0</v>
      </c>
      <c r="M723" s="218"/>
    </row>
    <row r="724" spans="1:13" s="139" customFormat="1" hidden="1">
      <c r="A724" s="209"/>
      <c r="B724" s="206" t="s">
        <v>66</v>
      </c>
      <c r="C724" s="233"/>
      <c r="D724" s="135" t="s">
        <v>114</v>
      </c>
      <c r="E724" s="135" t="s">
        <v>19</v>
      </c>
      <c r="F724" s="135" t="s">
        <v>403</v>
      </c>
      <c r="G724" s="135" t="s">
        <v>64</v>
      </c>
      <c r="H724" s="304">
        <f>SUM(I724:L724)</f>
        <v>0</v>
      </c>
      <c r="I724" s="305">
        <f>I725</f>
        <v>0</v>
      </c>
      <c r="J724" s="305">
        <f>J725</f>
        <v>0</v>
      </c>
      <c r="K724" s="305">
        <f>K725</f>
        <v>0</v>
      </c>
      <c r="L724" s="305">
        <f>L725</f>
        <v>0</v>
      </c>
    </row>
    <row r="725" spans="1:13" s="139" customFormat="1" ht="32.25" hidden="1" customHeight="1">
      <c r="A725" s="209"/>
      <c r="B725" s="206" t="s">
        <v>84</v>
      </c>
      <c r="C725" s="233"/>
      <c r="D725" s="135" t="s">
        <v>114</v>
      </c>
      <c r="E725" s="135" t="s">
        <v>19</v>
      </c>
      <c r="F725" s="135" t="s">
        <v>403</v>
      </c>
      <c r="G725" s="135" t="s">
        <v>82</v>
      </c>
      <c r="H725" s="304">
        <f>SUM(I725:L725)</f>
        <v>0</v>
      </c>
      <c r="I725" s="305"/>
      <c r="J725" s="305">
        <v>0</v>
      </c>
      <c r="K725" s="305">
        <v>0</v>
      </c>
      <c r="L725" s="305">
        <v>0</v>
      </c>
    </row>
    <row r="726" spans="1:13" s="139" customFormat="1">
      <c r="A726" s="251"/>
      <c r="B726" s="189" t="s">
        <v>29</v>
      </c>
      <c r="C726" s="189"/>
      <c r="D726" s="252" t="s">
        <v>20</v>
      </c>
      <c r="E726" s="252" t="s">
        <v>15</v>
      </c>
      <c r="F726" s="252"/>
      <c r="G726" s="252"/>
      <c r="H726" s="156">
        <f t="shared" ref="H726:H738" si="173">I726+J726+K726+L726</f>
        <v>19726.900000000001</v>
      </c>
      <c r="I726" s="322">
        <f>I727+I738+I807</f>
        <v>17506.900000000001</v>
      </c>
      <c r="J726" s="322">
        <f>J738+J807</f>
        <v>0</v>
      </c>
      <c r="K726" s="322">
        <f>K738+K807</f>
        <v>1577</v>
      </c>
      <c r="L726" s="322">
        <f>L738+L807</f>
        <v>643</v>
      </c>
    </row>
    <row r="727" spans="1:13" s="220" customFormat="1">
      <c r="A727" s="188"/>
      <c r="B727" s="189" t="s">
        <v>159</v>
      </c>
      <c r="C727" s="189"/>
      <c r="D727" s="129" t="s">
        <v>20</v>
      </c>
      <c r="E727" s="129" t="s">
        <v>14</v>
      </c>
      <c r="F727" s="129"/>
      <c r="G727" s="129"/>
      <c r="H727" s="156">
        <f t="shared" si="173"/>
        <v>17070.7</v>
      </c>
      <c r="I727" s="156">
        <f>I728</f>
        <v>17070.7</v>
      </c>
      <c r="J727" s="156">
        <f>J728</f>
        <v>0</v>
      </c>
      <c r="K727" s="156">
        <f>K728</f>
        <v>0</v>
      </c>
      <c r="L727" s="156">
        <f>L728</f>
        <v>0</v>
      </c>
    </row>
    <row r="728" spans="1:13" s="139" customFormat="1" ht="45.75" customHeight="1">
      <c r="A728" s="188"/>
      <c r="B728" s="105" t="s">
        <v>160</v>
      </c>
      <c r="C728" s="189"/>
      <c r="D728" s="106" t="s">
        <v>20</v>
      </c>
      <c r="E728" s="106" t="s">
        <v>14</v>
      </c>
      <c r="F728" s="106" t="s">
        <v>299</v>
      </c>
      <c r="G728" s="129"/>
      <c r="H728" s="156">
        <f t="shared" si="173"/>
        <v>17070.7</v>
      </c>
      <c r="I728" s="157">
        <f>I729+I763</f>
        <v>17070.7</v>
      </c>
      <c r="J728" s="157">
        <f>J729+J763</f>
        <v>0</v>
      </c>
      <c r="K728" s="157">
        <f>K729+K763</f>
        <v>0</v>
      </c>
      <c r="L728" s="157">
        <f>L729+L763</f>
        <v>0</v>
      </c>
    </row>
    <row r="729" spans="1:13" s="139" customFormat="1" ht="38.25">
      <c r="A729" s="137"/>
      <c r="B729" s="105" t="s">
        <v>314</v>
      </c>
      <c r="C729" s="105"/>
      <c r="D729" s="106" t="s">
        <v>20</v>
      </c>
      <c r="E729" s="106" t="s">
        <v>14</v>
      </c>
      <c r="F729" s="106" t="s">
        <v>315</v>
      </c>
      <c r="G729" s="106"/>
      <c r="H729" s="156">
        <f t="shared" si="173"/>
        <v>17070.7</v>
      </c>
      <c r="I729" s="157">
        <f>I730</f>
        <v>17070.7</v>
      </c>
      <c r="J729" s="157">
        <f t="shared" ref="J729:L729" si="174">J730</f>
        <v>0</v>
      </c>
      <c r="K729" s="157">
        <f t="shared" si="174"/>
        <v>0</v>
      </c>
      <c r="L729" s="157">
        <f t="shared" si="174"/>
        <v>0</v>
      </c>
    </row>
    <row r="730" spans="1:13" s="140" customFormat="1" ht="25.5">
      <c r="A730" s="137"/>
      <c r="B730" s="105" t="s">
        <v>537</v>
      </c>
      <c r="C730" s="105"/>
      <c r="D730" s="106" t="s">
        <v>20</v>
      </c>
      <c r="E730" s="106" t="s">
        <v>14</v>
      </c>
      <c r="F730" s="106" t="s">
        <v>542</v>
      </c>
      <c r="G730" s="106"/>
      <c r="H730" s="156">
        <f>SUM(I730:L730)</f>
        <v>17070.7</v>
      </c>
      <c r="I730" s="157">
        <f>I731+I735</f>
        <v>17070.7</v>
      </c>
      <c r="J730" s="157">
        <f t="shared" ref="J730:L730" si="175">J731+J735</f>
        <v>0</v>
      </c>
      <c r="K730" s="157">
        <f t="shared" si="175"/>
        <v>0</v>
      </c>
      <c r="L730" s="157">
        <f t="shared" si="175"/>
        <v>0</v>
      </c>
      <c r="M730" s="218"/>
    </row>
    <row r="731" spans="1:13" s="211" customFormat="1" ht="38.25">
      <c r="A731" s="137"/>
      <c r="B731" s="105" t="s">
        <v>86</v>
      </c>
      <c r="C731" s="105"/>
      <c r="D731" s="106" t="s">
        <v>20</v>
      </c>
      <c r="E731" s="106" t="s">
        <v>14</v>
      </c>
      <c r="F731" s="106" t="s">
        <v>542</v>
      </c>
      <c r="G731" s="135" t="s">
        <v>57</v>
      </c>
      <c r="H731" s="156">
        <f>I731+J731+K731+L731</f>
        <v>0</v>
      </c>
      <c r="I731" s="157">
        <f>I732</f>
        <v>0</v>
      </c>
      <c r="J731" s="157">
        <f t="shared" ref="J731:L731" si="176">J732</f>
        <v>0</v>
      </c>
      <c r="K731" s="157">
        <f t="shared" si="176"/>
        <v>0</v>
      </c>
      <c r="L731" s="157">
        <f t="shared" si="176"/>
        <v>0</v>
      </c>
    </row>
    <row r="732" spans="1:13" s="211" customFormat="1" ht="38.25">
      <c r="A732" s="137"/>
      <c r="B732" s="206" t="s">
        <v>111</v>
      </c>
      <c r="C732" s="105"/>
      <c r="D732" s="106" t="s">
        <v>20</v>
      </c>
      <c r="E732" s="106" t="s">
        <v>14</v>
      </c>
      <c r="F732" s="106" t="s">
        <v>542</v>
      </c>
      <c r="G732" s="135" t="s">
        <v>59</v>
      </c>
      <c r="H732" s="156">
        <f>I732+J732+K732+L732</f>
        <v>0</v>
      </c>
      <c r="I732" s="157">
        <f>I733+I734</f>
        <v>0</v>
      </c>
      <c r="J732" s="157">
        <f>J734</f>
        <v>0</v>
      </c>
      <c r="K732" s="157">
        <f>K734</f>
        <v>0</v>
      </c>
      <c r="L732" s="157">
        <f>L734</f>
        <v>0</v>
      </c>
    </row>
    <row r="733" spans="1:13" s="211" customFormat="1" ht="51">
      <c r="A733" s="137"/>
      <c r="B733" s="206" t="s">
        <v>379</v>
      </c>
      <c r="C733" s="105"/>
      <c r="D733" s="106" t="s">
        <v>20</v>
      </c>
      <c r="E733" s="106" t="s">
        <v>14</v>
      </c>
      <c r="F733" s="106" t="s">
        <v>542</v>
      </c>
      <c r="G733" s="135" t="s">
        <v>210</v>
      </c>
      <c r="H733" s="156">
        <f>SUM(I733:L733)</f>
        <v>76633.5</v>
      </c>
      <c r="I733" s="157">
        <v>76633.5</v>
      </c>
      <c r="J733" s="157">
        <v>0</v>
      </c>
      <c r="K733" s="157">
        <v>0</v>
      </c>
      <c r="L733" s="157">
        <v>0</v>
      </c>
    </row>
    <row r="734" spans="1:13" s="220" customFormat="1" ht="51">
      <c r="A734" s="137"/>
      <c r="B734" s="206" t="s">
        <v>258</v>
      </c>
      <c r="C734" s="105"/>
      <c r="D734" s="106" t="s">
        <v>20</v>
      </c>
      <c r="E734" s="106" t="s">
        <v>14</v>
      </c>
      <c r="F734" s="106" t="s">
        <v>542</v>
      </c>
      <c r="G734" s="135" t="s">
        <v>61</v>
      </c>
      <c r="H734" s="156">
        <f>I734+J734+K734+L734</f>
        <v>-76633.5</v>
      </c>
      <c r="I734" s="157">
        <f>-76633.5</f>
        <v>-76633.5</v>
      </c>
      <c r="J734" s="157">
        <v>0</v>
      </c>
      <c r="K734" s="157">
        <v>0</v>
      </c>
      <c r="L734" s="157">
        <v>0</v>
      </c>
    </row>
    <row r="735" spans="1:13" s="211" customFormat="1" ht="38.25">
      <c r="A735" s="215"/>
      <c r="B735" s="206" t="s">
        <v>342</v>
      </c>
      <c r="C735" s="127"/>
      <c r="D735" s="106" t="s">
        <v>20</v>
      </c>
      <c r="E735" s="106" t="s">
        <v>14</v>
      </c>
      <c r="F735" s="106" t="s">
        <v>542</v>
      </c>
      <c r="G735" s="135" t="s">
        <v>77</v>
      </c>
      <c r="H735" s="304">
        <f t="shared" ref="H735:H737" si="177">I735+J735+K735+L735</f>
        <v>17070.7</v>
      </c>
      <c r="I735" s="305">
        <f>I736</f>
        <v>17070.7</v>
      </c>
      <c r="J735" s="305">
        <f t="shared" ref="J735:L736" si="178">J736</f>
        <v>0</v>
      </c>
      <c r="K735" s="305">
        <f t="shared" si="178"/>
        <v>0</v>
      </c>
      <c r="L735" s="305">
        <f t="shared" si="178"/>
        <v>0</v>
      </c>
    </row>
    <row r="736" spans="1:13" s="211" customFormat="1">
      <c r="A736" s="215"/>
      <c r="B736" s="206" t="s">
        <v>35</v>
      </c>
      <c r="C736" s="127"/>
      <c r="D736" s="106" t="s">
        <v>20</v>
      </c>
      <c r="E736" s="106" t="s">
        <v>14</v>
      </c>
      <c r="F736" s="106" t="s">
        <v>542</v>
      </c>
      <c r="G736" s="135" t="s">
        <v>78</v>
      </c>
      <c r="H736" s="304">
        <f t="shared" si="177"/>
        <v>17070.7</v>
      </c>
      <c r="I736" s="305">
        <f>I737</f>
        <v>17070.7</v>
      </c>
      <c r="J736" s="305">
        <f t="shared" si="178"/>
        <v>0</v>
      </c>
      <c r="K736" s="305">
        <f t="shared" si="178"/>
        <v>0</v>
      </c>
      <c r="L736" s="305">
        <f t="shared" si="178"/>
        <v>0</v>
      </c>
    </row>
    <row r="737" spans="1:12" s="211" customFormat="1" ht="51">
      <c r="A737" s="215"/>
      <c r="B737" s="206" t="s">
        <v>90</v>
      </c>
      <c r="C737" s="127"/>
      <c r="D737" s="106" t="s">
        <v>20</v>
      </c>
      <c r="E737" s="106" t="s">
        <v>14</v>
      </c>
      <c r="F737" s="106" t="s">
        <v>542</v>
      </c>
      <c r="G737" s="135" t="s">
        <v>91</v>
      </c>
      <c r="H737" s="304">
        <f t="shared" si="177"/>
        <v>17070.7</v>
      </c>
      <c r="I737" s="305">
        <v>17070.7</v>
      </c>
      <c r="J737" s="305">
        <v>0</v>
      </c>
      <c r="K737" s="305">
        <v>0</v>
      </c>
      <c r="L737" s="305">
        <v>0</v>
      </c>
    </row>
    <row r="738" spans="1:12" s="139" customFormat="1">
      <c r="A738" s="251"/>
      <c r="B738" s="262" t="s">
        <v>30</v>
      </c>
      <c r="C738" s="189"/>
      <c r="D738" s="252" t="s">
        <v>20</v>
      </c>
      <c r="E738" s="252" t="s">
        <v>16</v>
      </c>
      <c r="F738" s="252"/>
      <c r="G738" s="252"/>
      <c r="H738" s="156">
        <f t="shared" si="173"/>
        <v>2615.1999999999998</v>
      </c>
      <c r="I738" s="322">
        <f>I739+I746+I789+I806</f>
        <v>395.20000000000005</v>
      </c>
      <c r="J738" s="322">
        <f>J739+J746+J789+J806</f>
        <v>0</v>
      </c>
      <c r="K738" s="322">
        <f>K739+K746+K789+K806</f>
        <v>1577</v>
      </c>
      <c r="L738" s="322">
        <f>L739+L746+L789+L806</f>
        <v>643</v>
      </c>
    </row>
    <row r="739" spans="1:12" s="230" customFormat="1" ht="38.25">
      <c r="A739" s="188"/>
      <c r="B739" s="105" t="s">
        <v>160</v>
      </c>
      <c r="C739" s="189"/>
      <c r="D739" s="106" t="s">
        <v>20</v>
      </c>
      <c r="E739" s="106" t="s">
        <v>16</v>
      </c>
      <c r="F739" s="106" t="s">
        <v>299</v>
      </c>
      <c r="G739" s="129"/>
      <c r="H739" s="156">
        <f>I739+J739+K739+L739</f>
        <v>0</v>
      </c>
      <c r="I739" s="157">
        <f>I740</f>
        <v>0</v>
      </c>
      <c r="J739" s="157">
        <f>J740+J771</f>
        <v>0</v>
      </c>
      <c r="K739" s="157">
        <f>K740+K771</f>
        <v>0</v>
      </c>
      <c r="L739" s="157">
        <f>L740+L771</f>
        <v>0</v>
      </c>
    </row>
    <row r="740" spans="1:12" s="230" customFormat="1" ht="38.25">
      <c r="A740" s="137"/>
      <c r="B740" s="105" t="s">
        <v>314</v>
      </c>
      <c r="C740" s="105"/>
      <c r="D740" s="106" t="s">
        <v>20</v>
      </c>
      <c r="E740" s="106" t="s">
        <v>16</v>
      </c>
      <c r="F740" s="106" t="s">
        <v>315</v>
      </c>
      <c r="G740" s="106"/>
      <c r="H740" s="156">
        <f>I740+J740+K740+L740</f>
        <v>0</v>
      </c>
      <c r="I740" s="157">
        <f>I741</f>
        <v>0</v>
      </c>
      <c r="J740" s="157">
        <f t="shared" ref="J740:L742" si="179">J741</f>
        <v>0</v>
      </c>
      <c r="K740" s="157">
        <f t="shared" si="179"/>
        <v>0</v>
      </c>
      <c r="L740" s="157">
        <f t="shared" si="179"/>
        <v>0</v>
      </c>
    </row>
    <row r="741" spans="1:12" s="230" customFormat="1" ht="25.5">
      <c r="A741" s="137"/>
      <c r="B741" s="105" t="s">
        <v>537</v>
      </c>
      <c r="C741" s="105"/>
      <c r="D741" s="106" t="s">
        <v>20</v>
      </c>
      <c r="E741" s="106" t="s">
        <v>16</v>
      </c>
      <c r="F741" s="106" t="s">
        <v>542</v>
      </c>
      <c r="G741" s="106"/>
      <c r="H741" s="156">
        <f>SUM(I741:L741)</f>
        <v>0</v>
      </c>
      <c r="I741" s="157">
        <f>I742</f>
        <v>0</v>
      </c>
      <c r="J741" s="157">
        <f t="shared" si="179"/>
        <v>0</v>
      </c>
      <c r="K741" s="157">
        <f t="shared" si="179"/>
        <v>0</v>
      </c>
      <c r="L741" s="157">
        <f t="shared" si="179"/>
        <v>0</v>
      </c>
    </row>
    <row r="742" spans="1:12" s="230" customFormat="1" ht="22.5" customHeight="1">
      <c r="A742" s="137"/>
      <c r="B742" s="105" t="s">
        <v>86</v>
      </c>
      <c r="C742" s="105"/>
      <c r="D742" s="106" t="s">
        <v>20</v>
      </c>
      <c r="E742" s="106" t="s">
        <v>16</v>
      </c>
      <c r="F742" s="106" t="s">
        <v>542</v>
      </c>
      <c r="G742" s="135" t="s">
        <v>57</v>
      </c>
      <c r="H742" s="156">
        <f>I742+J742+K742+L742</f>
        <v>0</v>
      </c>
      <c r="I742" s="157">
        <f>I743</f>
        <v>0</v>
      </c>
      <c r="J742" s="157">
        <f t="shared" si="179"/>
        <v>0</v>
      </c>
      <c r="K742" s="157">
        <f t="shared" si="179"/>
        <v>0</v>
      </c>
      <c r="L742" s="157">
        <f t="shared" si="179"/>
        <v>0</v>
      </c>
    </row>
    <row r="743" spans="1:12" s="230" customFormat="1" ht="38.25">
      <c r="A743" s="137"/>
      <c r="B743" s="206" t="s">
        <v>111</v>
      </c>
      <c r="C743" s="105"/>
      <c r="D743" s="106" t="s">
        <v>20</v>
      </c>
      <c r="E743" s="106" t="s">
        <v>16</v>
      </c>
      <c r="F743" s="106" t="s">
        <v>542</v>
      </c>
      <c r="G743" s="135" t="s">
        <v>59</v>
      </c>
      <c r="H743" s="156">
        <f>I743+J743+K743+L743</f>
        <v>0</v>
      </c>
      <c r="I743" s="157">
        <f>I744+I745</f>
        <v>0</v>
      </c>
      <c r="J743" s="157">
        <f>J745</f>
        <v>0</v>
      </c>
      <c r="K743" s="157">
        <f>K745</f>
        <v>0</v>
      </c>
      <c r="L743" s="157">
        <f>L745</f>
        <v>0</v>
      </c>
    </row>
    <row r="744" spans="1:12" s="230" customFormat="1" ht="51">
      <c r="A744" s="137"/>
      <c r="B744" s="206" t="s">
        <v>379</v>
      </c>
      <c r="C744" s="105"/>
      <c r="D744" s="106" t="s">
        <v>20</v>
      </c>
      <c r="E744" s="106" t="s">
        <v>16</v>
      </c>
      <c r="F744" s="106" t="s">
        <v>542</v>
      </c>
      <c r="G744" s="135" t="s">
        <v>210</v>
      </c>
      <c r="H744" s="156">
        <f>SUM(I744:L744)</f>
        <v>3586.3</v>
      </c>
      <c r="I744" s="157">
        <v>3586.3</v>
      </c>
      <c r="J744" s="157">
        <v>0</v>
      </c>
      <c r="K744" s="157">
        <v>0</v>
      </c>
      <c r="L744" s="157">
        <v>0</v>
      </c>
    </row>
    <row r="745" spans="1:12" s="139" customFormat="1" ht="51">
      <c r="A745" s="137"/>
      <c r="B745" s="206" t="s">
        <v>258</v>
      </c>
      <c r="C745" s="105"/>
      <c r="D745" s="106" t="s">
        <v>20</v>
      </c>
      <c r="E745" s="106" t="s">
        <v>16</v>
      </c>
      <c r="F745" s="106" t="s">
        <v>542</v>
      </c>
      <c r="G745" s="135" t="s">
        <v>61</v>
      </c>
      <c r="H745" s="156">
        <f>I745+J745+K745+L745</f>
        <v>-3586.3</v>
      </c>
      <c r="I745" s="157">
        <f>-3586.3</f>
        <v>-3586.3</v>
      </c>
      <c r="J745" s="157">
        <v>0</v>
      </c>
      <c r="K745" s="157">
        <v>0</v>
      </c>
      <c r="L745" s="157">
        <v>0</v>
      </c>
    </row>
    <row r="746" spans="1:12" s="230" customFormat="1" ht="38.25">
      <c r="A746" s="137"/>
      <c r="B746" s="105" t="s">
        <v>94</v>
      </c>
      <c r="C746" s="105"/>
      <c r="D746" s="106" t="s">
        <v>20</v>
      </c>
      <c r="E746" s="106" t="s">
        <v>16</v>
      </c>
      <c r="F746" s="106" t="s">
        <v>227</v>
      </c>
      <c r="G746" s="106"/>
      <c r="H746" s="156">
        <f>I746+J746+K746+L746</f>
        <v>1972.2</v>
      </c>
      <c r="I746" s="157">
        <f>I747</f>
        <v>1211</v>
      </c>
      <c r="J746" s="157">
        <f>J747</f>
        <v>0</v>
      </c>
      <c r="K746" s="157">
        <f>K747</f>
        <v>761.2</v>
      </c>
      <c r="L746" s="157">
        <f>L747</f>
        <v>0</v>
      </c>
    </row>
    <row r="747" spans="1:12" s="230" customFormat="1" ht="25.5">
      <c r="A747" s="137"/>
      <c r="B747" s="105" t="s">
        <v>228</v>
      </c>
      <c r="C747" s="105"/>
      <c r="D747" s="106" t="s">
        <v>20</v>
      </c>
      <c r="E747" s="106" t="s">
        <v>16</v>
      </c>
      <c r="F747" s="106" t="s">
        <v>229</v>
      </c>
      <c r="G747" s="106"/>
      <c r="H747" s="156">
        <f>SUM(I747:L747)</f>
        <v>1972.2</v>
      </c>
      <c r="I747" s="157">
        <f>I748+I770+I779+I784</f>
        <v>1211</v>
      </c>
      <c r="J747" s="157">
        <f>J748+J770+J779+J784</f>
        <v>0</v>
      </c>
      <c r="K747" s="157">
        <f>K748+K770+K779+K784</f>
        <v>761.2</v>
      </c>
      <c r="L747" s="157">
        <f>L748+L770+L779+L784</f>
        <v>0</v>
      </c>
    </row>
    <row r="748" spans="1:12" s="230" customFormat="1" ht="22.5" customHeight="1">
      <c r="A748" s="137"/>
      <c r="B748" s="105" t="s">
        <v>230</v>
      </c>
      <c r="C748" s="105"/>
      <c r="D748" s="106" t="s">
        <v>20</v>
      </c>
      <c r="E748" s="106" t="s">
        <v>16</v>
      </c>
      <c r="F748" s="106" t="s">
        <v>231</v>
      </c>
      <c r="G748" s="106"/>
      <c r="H748" s="156">
        <f>SUM(I748:L748)</f>
        <v>1972.2</v>
      </c>
      <c r="I748" s="157">
        <f>I749+I756+I761+I766</f>
        <v>1972.2</v>
      </c>
      <c r="J748" s="157">
        <f>J749+J756+J761+J766</f>
        <v>0</v>
      </c>
      <c r="K748" s="157">
        <f>K749+K756+K761+K766</f>
        <v>0</v>
      </c>
      <c r="L748" s="157">
        <f>L749+L756+L761+L766</f>
        <v>0</v>
      </c>
    </row>
    <row r="749" spans="1:12" s="230" customFormat="1" ht="25.5">
      <c r="A749" s="137"/>
      <c r="B749" s="105" t="s">
        <v>537</v>
      </c>
      <c r="C749" s="105"/>
      <c r="D749" s="106" t="s">
        <v>20</v>
      </c>
      <c r="E749" s="106" t="s">
        <v>16</v>
      </c>
      <c r="F749" s="106" t="s">
        <v>592</v>
      </c>
      <c r="G749" s="106"/>
      <c r="H749" s="156">
        <f>SUM(I749:L749)</f>
        <v>1972.2</v>
      </c>
      <c r="I749" s="157">
        <f>I750+I753</f>
        <v>1972.2</v>
      </c>
      <c r="J749" s="157">
        <f>J750+J753</f>
        <v>0</v>
      </c>
      <c r="K749" s="157">
        <f>K750+K753</f>
        <v>0</v>
      </c>
      <c r="L749" s="157">
        <f>L750+L753</f>
        <v>0</v>
      </c>
    </row>
    <row r="750" spans="1:12" s="230" customFormat="1" ht="38.25" hidden="1">
      <c r="A750" s="137"/>
      <c r="B750" s="105" t="s">
        <v>86</v>
      </c>
      <c r="C750" s="105"/>
      <c r="D750" s="106" t="s">
        <v>20</v>
      </c>
      <c r="E750" s="106" t="s">
        <v>16</v>
      </c>
      <c r="F750" s="106" t="s">
        <v>592</v>
      </c>
      <c r="G750" s="135" t="s">
        <v>57</v>
      </c>
      <c r="H750" s="156">
        <f t="shared" ref="H750:H755" si="180">I750+J750+K750+L750</f>
        <v>0</v>
      </c>
      <c r="I750" s="157">
        <f t="shared" ref="I750:L751" si="181">I751</f>
        <v>0</v>
      </c>
      <c r="J750" s="157">
        <f t="shared" si="181"/>
        <v>0</v>
      </c>
      <c r="K750" s="157">
        <f t="shared" si="181"/>
        <v>0</v>
      </c>
      <c r="L750" s="157">
        <f t="shared" si="181"/>
        <v>0</v>
      </c>
    </row>
    <row r="751" spans="1:12" s="230" customFormat="1" ht="38.25" hidden="1">
      <c r="A751" s="137"/>
      <c r="B751" s="206" t="s">
        <v>111</v>
      </c>
      <c r="C751" s="105"/>
      <c r="D751" s="106" t="s">
        <v>20</v>
      </c>
      <c r="E751" s="106" t="s">
        <v>16</v>
      </c>
      <c r="F751" s="106" t="s">
        <v>592</v>
      </c>
      <c r="G751" s="135" t="s">
        <v>59</v>
      </c>
      <c r="H751" s="156">
        <f t="shared" si="180"/>
        <v>0</v>
      </c>
      <c r="I751" s="157">
        <f t="shared" si="181"/>
        <v>0</v>
      </c>
      <c r="J751" s="157">
        <f t="shared" si="181"/>
        <v>0</v>
      </c>
      <c r="K751" s="157">
        <f t="shared" si="181"/>
        <v>0</v>
      </c>
      <c r="L751" s="157">
        <f t="shared" si="181"/>
        <v>0</v>
      </c>
    </row>
    <row r="752" spans="1:12" s="139" customFormat="1" ht="54.75" hidden="1" customHeight="1">
      <c r="A752" s="137"/>
      <c r="B752" s="206" t="s">
        <v>258</v>
      </c>
      <c r="C752" s="105"/>
      <c r="D752" s="106" t="s">
        <v>20</v>
      </c>
      <c r="E752" s="106" t="s">
        <v>16</v>
      </c>
      <c r="F752" s="106" t="s">
        <v>592</v>
      </c>
      <c r="G752" s="135" t="s">
        <v>61</v>
      </c>
      <c r="H752" s="156">
        <f t="shared" si="180"/>
        <v>0</v>
      </c>
      <c r="I752" s="157"/>
      <c r="J752" s="157">
        <v>0</v>
      </c>
      <c r="K752" s="157">
        <v>0</v>
      </c>
      <c r="L752" s="157">
        <v>0</v>
      </c>
    </row>
    <row r="753" spans="1:13" s="139" customFormat="1" ht="22.5" customHeight="1">
      <c r="A753" s="137"/>
      <c r="B753" s="105" t="s">
        <v>88</v>
      </c>
      <c r="C753" s="268"/>
      <c r="D753" s="106" t="s">
        <v>20</v>
      </c>
      <c r="E753" s="106" t="s">
        <v>16</v>
      </c>
      <c r="F753" s="106" t="s">
        <v>592</v>
      </c>
      <c r="G753" s="106" t="s">
        <v>49</v>
      </c>
      <c r="H753" s="156">
        <f t="shared" si="180"/>
        <v>1972.2</v>
      </c>
      <c r="I753" s="157">
        <f t="shared" ref="I753:L754" si="182">I754</f>
        <v>1972.2</v>
      </c>
      <c r="J753" s="157">
        <f t="shared" si="182"/>
        <v>0</v>
      </c>
      <c r="K753" s="157">
        <f t="shared" si="182"/>
        <v>0</v>
      </c>
      <c r="L753" s="157">
        <f t="shared" si="182"/>
        <v>0</v>
      </c>
    </row>
    <row r="754" spans="1:13" s="139" customFormat="1">
      <c r="A754" s="137"/>
      <c r="B754" s="105" t="s">
        <v>51</v>
      </c>
      <c r="C754" s="268"/>
      <c r="D754" s="106" t="s">
        <v>20</v>
      </c>
      <c r="E754" s="106" t="s">
        <v>16</v>
      </c>
      <c r="F754" s="106" t="s">
        <v>592</v>
      </c>
      <c r="G754" s="106" t="s">
        <v>50</v>
      </c>
      <c r="H754" s="156">
        <f t="shared" si="180"/>
        <v>1972.2</v>
      </c>
      <c r="I754" s="157">
        <f t="shared" si="182"/>
        <v>1972.2</v>
      </c>
      <c r="J754" s="157">
        <f t="shared" si="182"/>
        <v>0</v>
      </c>
      <c r="K754" s="157">
        <f t="shared" si="182"/>
        <v>0</v>
      </c>
      <c r="L754" s="157">
        <f t="shared" si="182"/>
        <v>0</v>
      </c>
    </row>
    <row r="755" spans="1:13" s="230" customFormat="1" ht="25.5">
      <c r="A755" s="137"/>
      <c r="B755" s="105" t="s">
        <v>54</v>
      </c>
      <c r="C755" s="268"/>
      <c r="D755" s="106" t="s">
        <v>20</v>
      </c>
      <c r="E755" s="106" t="s">
        <v>16</v>
      </c>
      <c r="F755" s="106" t="s">
        <v>592</v>
      </c>
      <c r="G755" s="106" t="s">
        <v>48</v>
      </c>
      <c r="H755" s="156">
        <f t="shared" si="180"/>
        <v>1972.2</v>
      </c>
      <c r="I755" s="157">
        <v>1972.2</v>
      </c>
      <c r="J755" s="307">
        <v>0</v>
      </c>
      <c r="K755" s="307">
        <v>0</v>
      </c>
      <c r="L755" s="307">
        <v>0</v>
      </c>
    </row>
    <row r="756" spans="1:13" s="230" customFormat="1" ht="153">
      <c r="A756" s="137"/>
      <c r="B756" s="105" t="s">
        <v>490</v>
      </c>
      <c r="C756" s="105"/>
      <c r="D756" s="106" t="s">
        <v>20</v>
      </c>
      <c r="E756" s="106" t="s">
        <v>16</v>
      </c>
      <c r="F756" s="106" t="s">
        <v>232</v>
      </c>
      <c r="G756" s="106"/>
      <c r="H756" s="156">
        <f>SUM(I756:L756)</f>
        <v>0</v>
      </c>
      <c r="I756" s="157">
        <f t="shared" ref="I756:L757" si="183">I757</f>
        <v>0</v>
      </c>
      <c r="J756" s="157">
        <f t="shared" si="183"/>
        <v>0</v>
      </c>
      <c r="K756" s="157">
        <f t="shared" si="183"/>
        <v>0</v>
      </c>
      <c r="L756" s="157">
        <f t="shared" si="183"/>
        <v>0</v>
      </c>
    </row>
    <row r="757" spans="1:13" s="139" customFormat="1" ht="79.5" customHeight="1">
      <c r="A757" s="137"/>
      <c r="B757" s="105" t="s">
        <v>88</v>
      </c>
      <c r="C757" s="268"/>
      <c r="D757" s="106" t="s">
        <v>20</v>
      </c>
      <c r="E757" s="106" t="s">
        <v>16</v>
      </c>
      <c r="F757" s="106" t="s">
        <v>232</v>
      </c>
      <c r="G757" s="106" t="s">
        <v>49</v>
      </c>
      <c r="H757" s="156">
        <f>I757+J757+K757+L757</f>
        <v>0</v>
      </c>
      <c r="I757" s="157">
        <f t="shared" si="183"/>
        <v>0</v>
      </c>
      <c r="J757" s="157">
        <f t="shared" si="183"/>
        <v>0</v>
      </c>
      <c r="K757" s="157">
        <f t="shared" si="183"/>
        <v>0</v>
      </c>
      <c r="L757" s="157">
        <f t="shared" si="183"/>
        <v>0</v>
      </c>
    </row>
    <row r="758" spans="1:13" s="139" customFormat="1" ht="22.5" customHeight="1">
      <c r="A758" s="137"/>
      <c r="B758" s="105" t="s">
        <v>51</v>
      </c>
      <c r="C758" s="268"/>
      <c r="D758" s="106" t="s">
        <v>20</v>
      </c>
      <c r="E758" s="106" t="s">
        <v>16</v>
      </c>
      <c r="F758" s="106" t="s">
        <v>232</v>
      </c>
      <c r="G758" s="106" t="s">
        <v>50</v>
      </c>
      <c r="H758" s="156">
        <f>I758+J758+K758+L758</f>
        <v>0</v>
      </c>
      <c r="I758" s="157">
        <f>I759+I760</f>
        <v>0</v>
      </c>
      <c r="J758" s="157">
        <f>J759+J760</f>
        <v>0</v>
      </c>
      <c r="K758" s="157">
        <f>K759+K760</f>
        <v>0</v>
      </c>
      <c r="L758" s="157">
        <f>L759+L760</f>
        <v>0</v>
      </c>
    </row>
    <row r="759" spans="1:13" s="139" customFormat="1" ht="76.5">
      <c r="A759" s="212"/>
      <c r="B759" s="206" t="s">
        <v>52</v>
      </c>
      <c r="C759" s="233"/>
      <c r="D759" s="106" t="s">
        <v>20</v>
      </c>
      <c r="E759" s="106" t="s">
        <v>16</v>
      </c>
      <c r="F759" s="106" t="s">
        <v>232</v>
      </c>
      <c r="G759" s="135" t="s">
        <v>53</v>
      </c>
      <c r="H759" s="304">
        <f>I759+J759+K759+L759</f>
        <v>366.5</v>
      </c>
      <c r="I759" s="305">
        <v>0</v>
      </c>
      <c r="J759" s="325">
        <v>0</v>
      </c>
      <c r="K759" s="325">
        <v>366.5</v>
      </c>
      <c r="L759" s="325">
        <v>0</v>
      </c>
    </row>
    <row r="760" spans="1:13" s="140" customFormat="1" ht="25.5">
      <c r="A760" s="137"/>
      <c r="B760" s="105" t="s">
        <v>54</v>
      </c>
      <c r="C760" s="268"/>
      <c r="D760" s="106" t="s">
        <v>20</v>
      </c>
      <c r="E760" s="106" t="s">
        <v>16</v>
      </c>
      <c r="F760" s="106" t="s">
        <v>232</v>
      </c>
      <c r="G760" s="106" t="s">
        <v>48</v>
      </c>
      <c r="H760" s="156">
        <f>I760+J760+K760+L760</f>
        <v>-366.5</v>
      </c>
      <c r="I760" s="307">
        <v>0</v>
      </c>
      <c r="J760" s="307">
        <v>0</v>
      </c>
      <c r="K760" s="307">
        <v>-366.5</v>
      </c>
      <c r="L760" s="307">
        <v>0</v>
      </c>
      <c r="M760" s="218"/>
    </row>
    <row r="761" spans="1:13" s="140" customFormat="1" ht="165.75" hidden="1">
      <c r="A761" s="137"/>
      <c r="B761" s="105" t="s">
        <v>491</v>
      </c>
      <c r="C761" s="105"/>
      <c r="D761" s="106" t="s">
        <v>20</v>
      </c>
      <c r="E761" s="106" t="s">
        <v>16</v>
      </c>
      <c r="F761" s="106" t="s">
        <v>233</v>
      </c>
      <c r="G761" s="106"/>
      <c r="H761" s="156">
        <f>SUM(I761:L761)</f>
        <v>0</v>
      </c>
      <c r="I761" s="157">
        <f t="shared" ref="I761:L762" si="184">I762</f>
        <v>0</v>
      </c>
      <c r="J761" s="157">
        <f t="shared" si="184"/>
        <v>0</v>
      </c>
      <c r="K761" s="157">
        <f t="shared" si="184"/>
        <v>0</v>
      </c>
      <c r="L761" s="157">
        <f t="shared" si="184"/>
        <v>0</v>
      </c>
      <c r="M761" s="218"/>
    </row>
    <row r="762" spans="1:13" s="139" customFormat="1" ht="51" hidden="1">
      <c r="A762" s="137"/>
      <c r="B762" s="105" t="s">
        <v>88</v>
      </c>
      <c r="C762" s="268"/>
      <c r="D762" s="106" t="s">
        <v>20</v>
      </c>
      <c r="E762" s="106" t="s">
        <v>16</v>
      </c>
      <c r="F762" s="106" t="s">
        <v>233</v>
      </c>
      <c r="G762" s="106" t="s">
        <v>49</v>
      </c>
      <c r="H762" s="156">
        <f>I762+J762+K762+L762</f>
        <v>0</v>
      </c>
      <c r="I762" s="157">
        <f t="shared" si="184"/>
        <v>0</v>
      </c>
      <c r="J762" s="157">
        <f t="shared" si="184"/>
        <v>0</v>
      </c>
      <c r="K762" s="157">
        <f t="shared" si="184"/>
        <v>0</v>
      </c>
      <c r="L762" s="157">
        <f t="shared" si="184"/>
        <v>0</v>
      </c>
    </row>
    <row r="763" spans="1:13" s="139" customFormat="1" ht="54.75" hidden="1" customHeight="1">
      <c r="A763" s="137"/>
      <c r="B763" s="105" t="s">
        <v>51</v>
      </c>
      <c r="C763" s="268"/>
      <c r="D763" s="106" t="s">
        <v>20</v>
      </c>
      <c r="E763" s="106" t="s">
        <v>16</v>
      </c>
      <c r="F763" s="106" t="s">
        <v>233</v>
      </c>
      <c r="G763" s="106" t="s">
        <v>50</v>
      </c>
      <c r="H763" s="156">
        <f>I763+J763+K763+L763</f>
        <v>0</v>
      </c>
      <c r="I763" s="157">
        <f>I764+I765</f>
        <v>0</v>
      </c>
      <c r="J763" s="157">
        <f>J764+J765</f>
        <v>0</v>
      </c>
      <c r="K763" s="157">
        <f>K764+K765</f>
        <v>0</v>
      </c>
      <c r="L763" s="157">
        <f>L764+L765</f>
        <v>0</v>
      </c>
    </row>
    <row r="764" spans="1:13" s="139" customFormat="1" ht="22.5" hidden="1" customHeight="1">
      <c r="A764" s="212"/>
      <c r="B764" s="206" t="s">
        <v>52</v>
      </c>
      <c r="C764" s="233"/>
      <c r="D764" s="106" t="s">
        <v>20</v>
      </c>
      <c r="E764" s="106" t="s">
        <v>16</v>
      </c>
      <c r="F764" s="106" t="s">
        <v>233</v>
      </c>
      <c r="G764" s="135" t="s">
        <v>53</v>
      </c>
      <c r="H764" s="304">
        <f>I764+J764+K764+L764</f>
        <v>0</v>
      </c>
      <c r="I764" s="305"/>
      <c r="J764" s="325">
        <v>0</v>
      </c>
      <c r="K764" s="325">
        <v>0</v>
      </c>
      <c r="L764" s="325">
        <v>0</v>
      </c>
    </row>
    <row r="765" spans="1:13" s="139" customFormat="1" ht="25.5" hidden="1">
      <c r="A765" s="137"/>
      <c r="B765" s="105" t="s">
        <v>54</v>
      </c>
      <c r="C765" s="268"/>
      <c r="D765" s="106" t="s">
        <v>20</v>
      </c>
      <c r="E765" s="106" t="s">
        <v>16</v>
      </c>
      <c r="F765" s="106" t="s">
        <v>233</v>
      </c>
      <c r="G765" s="106" t="s">
        <v>48</v>
      </c>
      <c r="H765" s="156">
        <f>I765+J765+K765+L765</f>
        <v>0</v>
      </c>
      <c r="I765" s="157"/>
      <c r="J765" s="307">
        <v>0</v>
      </c>
      <c r="K765" s="307">
        <v>0</v>
      </c>
      <c r="L765" s="307">
        <v>0</v>
      </c>
    </row>
    <row r="766" spans="1:13" s="139" customFormat="1" ht="63.75" hidden="1">
      <c r="A766" s="209"/>
      <c r="B766" s="206" t="s">
        <v>586</v>
      </c>
      <c r="C766" s="206"/>
      <c r="D766" s="219" t="s">
        <v>20</v>
      </c>
      <c r="E766" s="219" t="s">
        <v>16</v>
      </c>
      <c r="F766" s="219" t="s">
        <v>590</v>
      </c>
      <c r="G766" s="135"/>
      <c r="H766" s="304">
        <f>SUM(I766:L766)</f>
        <v>0</v>
      </c>
      <c r="I766" s="326">
        <f>I767</f>
        <v>0</v>
      </c>
      <c r="J766" s="326">
        <f>J767</f>
        <v>0</v>
      </c>
      <c r="K766" s="326">
        <f>K767</f>
        <v>0</v>
      </c>
      <c r="L766" s="326">
        <f>L767</f>
        <v>0</v>
      </c>
    </row>
    <row r="767" spans="1:13" s="139" customFormat="1" ht="54.75" hidden="1" customHeight="1">
      <c r="A767" s="209"/>
      <c r="B767" s="206" t="s">
        <v>222</v>
      </c>
      <c r="C767" s="206"/>
      <c r="D767" s="219" t="s">
        <v>20</v>
      </c>
      <c r="E767" s="219" t="s">
        <v>16</v>
      </c>
      <c r="F767" s="219" t="s">
        <v>590</v>
      </c>
      <c r="G767" s="135" t="s">
        <v>49</v>
      </c>
      <c r="H767" s="304">
        <f>H768</f>
        <v>0</v>
      </c>
      <c r="I767" s="305">
        <f t="shared" ref="I767:L768" si="185">I768</f>
        <v>0</v>
      </c>
      <c r="J767" s="305">
        <f t="shared" si="185"/>
        <v>0</v>
      </c>
      <c r="K767" s="305">
        <f t="shared" si="185"/>
        <v>0</v>
      </c>
      <c r="L767" s="305">
        <f t="shared" si="185"/>
        <v>0</v>
      </c>
    </row>
    <row r="768" spans="1:13" s="139" customFormat="1" ht="22.5" hidden="1" customHeight="1">
      <c r="A768" s="209"/>
      <c r="B768" s="206" t="s">
        <v>51</v>
      </c>
      <c r="C768" s="206"/>
      <c r="D768" s="219" t="s">
        <v>20</v>
      </c>
      <c r="E768" s="219" t="s">
        <v>16</v>
      </c>
      <c r="F768" s="219" t="s">
        <v>590</v>
      </c>
      <c r="G768" s="135" t="s">
        <v>50</v>
      </c>
      <c r="H768" s="304">
        <f>I768+J768+K768+L768</f>
        <v>0</v>
      </c>
      <c r="I768" s="305">
        <f t="shared" si="185"/>
        <v>0</v>
      </c>
      <c r="J768" s="305">
        <f t="shared" si="185"/>
        <v>0</v>
      </c>
      <c r="K768" s="305">
        <f t="shared" si="185"/>
        <v>0</v>
      </c>
      <c r="L768" s="305">
        <f t="shared" si="185"/>
        <v>0</v>
      </c>
    </row>
    <row r="769" spans="1:12" s="139" customFormat="1" ht="25.5" hidden="1">
      <c r="A769" s="209"/>
      <c r="B769" s="206" t="s">
        <v>54</v>
      </c>
      <c r="C769" s="206"/>
      <c r="D769" s="219" t="s">
        <v>20</v>
      </c>
      <c r="E769" s="219" t="s">
        <v>16</v>
      </c>
      <c r="F769" s="219" t="s">
        <v>590</v>
      </c>
      <c r="G769" s="135" t="s">
        <v>48</v>
      </c>
      <c r="H769" s="304">
        <f>I769+J769+K769+L769</f>
        <v>0</v>
      </c>
      <c r="I769" s="326">
        <v>0</v>
      </c>
      <c r="J769" s="326">
        <v>0</v>
      </c>
      <c r="K769" s="326">
        <v>0</v>
      </c>
      <c r="L769" s="326"/>
    </row>
    <row r="770" spans="1:12" s="220" customFormat="1" ht="57" customHeight="1">
      <c r="A770" s="137"/>
      <c r="B770" s="105" t="s">
        <v>234</v>
      </c>
      <c r="C770" s="268"/>
      <c r="D770" s="106" t="s">
        <v>20</v>
      </c>
      <c r="E770" s="106" t="s">
        <v>16</v>
      </c>
      <c r="F770" s="106" t="s">
        <v>235</v>
      </c>
      <c r="G770" s="106"/>
      <c r="H770" s="156">
        <f>SUM(I770:L770)</f>
        <v>0</v>
      </c>
      <c r="I770" s="157">
        <f>I771+I775</f>
        <v>-761.2</v>
      </c>
      <c r="J770" s="157">
        <f>J771+J775</f>
        <v>0</v>
      </c>
      <c r="K770" s="157">
        <f>K771+K775</f>
        <v>761.2</v>
      </c>
      <c r="L770" s="157">
        <f>L771+L775</f>
        <v>0</v>
      </c>
    </row>
    <row r="771" spans="1:12" s="211" customFormat="1" ht="38.25">
      <c r="A771" s="269"/>
      <c r="B771" s="206" t="s">
        <v>199</v>
      </c>
      <c r="C771" s="258"/>
      <c r="D771" s="106" t="s">
        <v>20</v>
      </c>
      <c r="E771" s="106" t="s">
        <v>16</v>
      </c>
      <c r="F771" s="106" t="s">
        <v>236</v>
      </c>
      <c r="G771" s="135"/>
      <c r="H771" s="304">
        <f>I771+J771+K771+L771</f>
        <v>-761.2</v>
      </c>
      <c r="I771" s="305">
        <f>I772</f>
        <v>-761.2</v>
      </c>
      <c r="J771" s="305">
        <f t="shared" ref="J771:L772" si="186">J772</f>
        <v>0</v>
      </c>
      <c r="K771" s="305">
        <f t="shared" si="186"/>
        <v>0</v>
      </c>
      <c r="L771" s="305">
        <f t="shared" si="186"/>
        <v>0</v>
      </c>
    </row>
    <row r="772" spans="1:12" s="211" customFormat="1" ht="51">
      <c r="A772" s="212"/>
      <c r="B772" s="206" t="s">
        <v>88</v>
      </c>
      <c r="C772" s="233"/>
      <c r="D772" s="106" t="s">
        <v>20</v>
      </c>
      <c r="E772" s="106" t="s">
        <v>16</v>
      </c>
      <c r="F772" s="106" t="s">
        <v>236</v>
      </c>
      <c r="G772" s="135" t="s">
        <v>49</v>
      </c>
      <c r="H772" s="304">
        <f>I772+J772+K772+L772</f>
        <v>-761.2</v>
      </c>
      <c r="I772" s="305">
        <f>I773</f>
        <v>-761.2</v>
      </c>
      <c r="J772" s="305">
        <f t="shared" si="186"/>
        <v>0</v>
      </c>
      <c r="K772" s="305">
        <f t="shared" si="186"/>
        <v>0</v>
      </c>
      <c r="L772" s="305">
        <f t="shared" si="186"/>
        <v>0</v>
      </c>
    </row>
    <row r="773" spans="1:12" s="220" customFormat="1">
      <c r="A773" s="212"/>
      <c r="B773" s="206" t="s">
        <v>51</v>
      </c>
      <c r="C773" s="233"/>
      <c r="D773" s="106" t="s">
        <v>20</v>
      </c>
      <c r="E773" s="106" t="s">
        <v>16</v>
      </c>
      <c r="F773" s="106" t="s">
        <v>236</v>
      </c>
      <c r="G773" s="135" t="s">
        <v>50</v>
      </c>
      <c r="H773" s="304">
        <f>I773+J773+K773+L773</f>
        <v>-761.2</v>
      </c>
      <c r="I773" s="305">
        <f>I774</f>
        <v>-761.2</v>
      </c>
      <c r="J773" s="305">
        <f>J774</f>
        <v>0</v>
      </c>
      <c r="K773" s="305">
        <f>K774</f>
        <v>0</v>
      </c>
      <c r="L773" s="305">
        <f>L774</f>
        <v>0</v>
      </c>
    </row>
    <row r="774" spans="1:12" s="211" customFormat="1" ht="76.5">
      <c r="A774" s="212"/>
      <c r="B774" s="206" t="s">
        <v>52</v>
      </c>
      <c r="C774" s="233"/>
      <c r="D774" s="106" t="s">
        <v>20</v>
      </c>
      <c r="E774" s="106" t="s">
        <v>16</v>
      </c>
      <c r="F774" s="106" t="s">
        <v>236</v>
      </c>
      <c r="G774" s="135" t="s">
        <v>53</v>
      </c>
      <c r="H774" s="304">
        <f>I774+J774+K774+L774</f>
        <v>-761.2</v>
      </c>
      <c r="I774" s="305">
        <v>-761.2</v>
      </c>
      <c r="J774" s="325">
        <v>0</v>
      </c>
      <c r="K774" s="325">
        <v>0</v>
      </c>
      <c r="L774" s="325">
        <v>0</v>
      </c>
    </row>
    <row r="775" spans="1:12" s="211" customFormat="1" ht="318.75">
      <c r="A775" s="137"/>
      <c r="B775" s="62" t="s">
        <v>492</v>
      </c>
      <c r="C775" s="268"/>
      <c r="D775" s="106" t="s">
        <v>238</v>
      </c>
      <c r="E775" s="106" t="s">
        <v>16</v>
      </c>
      <c r="F775" s="106" t="s">
        <v>237</v>
      </c>
      <c r="G775" s="106"/>
      <c r="H775" s="156">
        <f>SUM(I775:L775)</f>
        <v>761.2</v>
      </c>
      <c r="I775" s="157">
        <f>I776</f>
        <v>0</v>
      </c>
      <c r="J775" s="157">
        <f t="shared" ref="J775:L776" si="187">J776</f>
        <v>0</v>
      </c>
      <c r="K775" s="157">
        <f t="shared" si="187"/>
        <v>761.2</v>
      </c>
      <c r="L775" s="157">
        <f t="shared" si="187"/>
        <v>0</v>
      </c>
    </row>
    <row r="776" spans="1:12" s="211" customFormat="1" ht="51">
      <c r="A776" s="212"/>
      <c r="B776" s="206" t="s">
        <v>88</v>
      </c>
      <c r="C776" s="233"/>
      <c r="D776" s="106" t="s">
        <v>20</v>
      </c>
      <c r="E776" s="106" t="s">
        <v>16</v>
      </c>
      <c r="F776" s="106" t="s">
        <v>237</v>
      </c>
      <c r="G776" s="135" t="s">
        <v>49</v>
      </c>
      <c r="H776" s="304">
        <f t="shared" ref="H776:H789" si="188">I776+J776+K776+L776</f>
        <v>761.2</v>
      </c>
      <c r="I776" s="305">
        <f>I777</f>
        <v>0</v>
      </c>
      <c r="J776" s="305">
        <f t="shared" si="187"/>
        <v>0</v>
      </c>
      <c r="K776" s="305">
        <f t="shared" si="187"/>
        <v>761.2</v>
      </c>
      <c r="L776" s="305">
        <f t="shared" si="187"/>
        <v>0</v>
      </c>
    </row>
    <row r="777" spans="1:12" s="211" customFormat="1">
      <c r="A777" s="212"/>
      <c r="B777" s="206" t="s">
        <v>51</v>
      </c>
      <c r="C777" s="233"/>
      <c r="D777" s="106" t="s">
        <v>20</v>
      </c>
      <c r="E777" s="106" t="s">
        <v>16</v>
      </c>
      <c r="F777" s="106" t="s">
        <v>237</v>
      </c>
      <c r="G777" s="135" t="s">
        <v>50</v>
      </c>
      <c r="H777" s="304">
        <f t="shared" si="188"/>
        <v>761.2</v>
      </c>
      <c r="I777" s="305">
        <f>I778</f>
        <v>0</v>
      </c>
      <c r="J777" s="305">
        <f>J778</f>
        <v>0</v>
      </c>
      <c r="K777" s="305">
        <f>K778</f>
        <v>761.2</v>
      </c>
      <c r="L777" s="305">
        <f>L778</f>
        <v>0</v>
      </c>
    </row>
    <row r="778" spans="1:12" s="211" customFormat="1" ht="76.5">
      <c r="A778" s="212"/>
      <c r="B778" s="206" t="s">
        <v>52</v>
      </c>
      <c r="C778" s="233"/>
      <c r="D778" s="106" t="s">
        <v>20</v>
      </c>
      <c r="E778" s="106" t="s">
        <v>16</v>
      </c>
      <c r="F778" s="106" t="s">
        <v>237</v>
      </c>
      <c r="G778" s="135" t="s">
        <v>53</v>
      </c>
      <c r="H778" s="304">
        <f t="shared" si="188"/>
        <v>761.2</v>
      </c>
      <c r="I778" s="305">
        <v>0</v>
      </c>
      <c r="J778" s="325">
        <v>0</v>
      </c>
      <c r="K778" s="325">
        <v>761.2</v>
      </c>
      <c r="L778" s="325">
        <v>0</v>
      </c>
    </row>
    <row r="779" spans="1:12" s="140" customFormat="1" ht="38.25" hidden="1">
      <c r="A779" s="212"/>
      <c r="B779" s="206" t="s">
        <v>404</v>
      </c>
      <c r="C779" s="233"/>
      <c r="D779" s="106" t="s">
        <v>20</v>
      </c>
      <c r="E779" s="106" t="s">
        <v>16</v>
      </c>
      <c r="F779" s="106" t="s">
        <v>405</v>
      </c>
      <c r="G779" s="135"/>
      <c r="H779" s="156">
        <f t="shared" si="188"/>
        <v>0</v>
      </c>
      <c r="I779" s="305">
        <f>I780</f>
        <v>0</v>
      </c>
      <c r="J779" s="305">
        <f t="shared" ref="J779:L781" si="189">J780</f>
        <v>0</v>
      </c>
      <c r="K779" s="305">
        <f t="shared" si="189"/>
        <v>0</v>
      </c>
      <c r="L779" s="305">
        <f t="shared" si="189"/>
        <v>0</v>
      </c>
    </row>
    <row r="780" spans="1:12" s="140" customFormat="1" ht="25.5" hidden="1">
      <c r="A780" s="212"/>
      <c r="B780" s="105" t="s">
        <v>537</v>
      </c>
      <c r="C780" s="233"/>
      <c r="D780" s="106" t="s">
        <v>20</v>
      </c>
      <c r="E780" s="106" t="s">
        <v>16</v>
      </c>
      <c r="F780" s="106" t="s">
        <v>565</v>
      </c>
      <c r="G780" s="135"/>
      <c r="H780" s="156">
        <f t="shared" si="188"/>
        <v>0</v>
      </c>
      <c r="I780" s="305">
        <f>I781</f>
        <v>0</v>
      </c>
      <c r="J780" s="305">
        <f t="shared" si="189"/>
        <v>0</v>
      </c>
      <c r="K780" s="305">
        <f t="shared" si="189"/>
        <v>0</v>
      </c>
      <c r="L780" s="305">
        <f t="shared" si="189"/>
        <v>0</v>
      </c>
    </row>
    <row r="781" spans="1:12" s="140" customFormat="1" ht="51" hidden="1">
      <c r="A781" s="137"/>
      <c r="B781" s="105" t="s">
        <v>88</v>
      </c>
      <c r="C781" s="268"/>
      <c r="D781" s="106" t="s">
        <v>20</v>
      </c>
      <c r="E781" s="106" t="s">
        <v>16</v>
      </c>
      <c r="F781" s="106" t="s">
        <v>565</v>
      </c>
      <c r="G781" s="106" t="s">
        <v>49</v>
      </c>
      <c r="H781" s="156">
        <f t="shared" si="188"/>
        <v>0</v>
      </c>
      <c r="I781" s="157">
        <f>I782</f>
        <v>0</v>
      </c>
      <c r="J781" s="157">
        <f t="shared" si="189"/>
        <v>0</v>
      </c>
      <c r="K781" s="157">
        <f t="shared" si="189"/>
        <v>0</v>
      </c>
      <c r="L781" s="157">
        <f t="shared" si="189"/>
        <v>0</v>
      </c>
    </row>
    <row r="782" spans="1:12" s="140" customFormat="1" hidden="1">
      <c r="A782" s="137"/>
      <c r="B782" s="105" t="s">
        <v>51</v>
      </c>
      <c r="C782" s="268"/>
      <c r="D782" s="106" t="s">
        <v>20</v>
      </c>
      <c r="E782" s="106" t="s">
        <v>16</v>
      </c>
      <c r="F782" s="106" t="s">
        <v>565</v>
      </c>
      <c r="G782" s="106" t="s">
        <v>50</v>
      </c>
      <c r="H782" s="156">
        <f t="shared" si="188"/>
        <v>0</v>
      </c>
      <c r="I782" s="157">
        <f>I783</f>
        <v>0</v>
      </c>
      <c r="J782" s="157">
        <f>J783</f>
        <v>0</v>
      </c>
      <c r="K782" s="157">
        <f>K783</f>
        <v>0</v>
      </c>
      <c r="L782" s="157">
        <f>L783</f>
        <v>0</v>
      </c>
    </row>
    <row r="783" spans="1:12" s="140" customFormat="1" ht="25.5" hidden="1">
      <c r="A783" s="137"/>
      <c r="B783" s="105" t="s">
        <v>54</v>
      </c>
      <c r="C783" s="268"/>
      <c r="D783" s="106" t="s">
        <v>20</v>
      </c>
      <c r="E783" s="106" t="s">
        <v>16</v>
      </c>
      <c r="F783" s="106" t="s">
        <v>565</v>
      </c>
      <c r="G783" s="106" t="s">
        <v>48</v>
      </c>
      <c r="H783" s="156">
        <f t="shared" si="188"/>
        <v>0</v>
      </c>
      <c r="I783" s="157">
        <v>0</v>
      </c>
      <c r="J783" s="307">
        <v>0</v>
      </c>
      <c r="K783" s="307">
        <v>0</v>
      </c>
      <c r="L783" s="307">
        <v>0</v>
      </c>
    </row>
    <row r="784" spans="1:12" s="140" customFormat="1" ht="51" hidden="1">
      <c r="A784" s="212"/>
      <c r="B784" s="206" t="s">
        <v>406</v>
      </c>
      <c r="C784" s="233"/>
      <c r="D784" s="106" t="s">
        <v>20</v>
      </c>
      <c r="E784" s="106" t="s">
        <v>16</v>
      </c>
      <c r="F784" s="106" t="s">
        <v>407</v>
      </c>
      <c r="G784" s="135"/>
      <c r="H784" s="156">
        <f t="shared" si="188"/>
        <v>0</v>
      </c>
      <c r="I784" s="305">
        <f>I785</f>
        <v>0</v>
      </c>
      <c r="J784" s="305">
        <f t="shared" ref="J784:L786" si="190">J785</f>
        <v>0</v>
      </c>
      <c r="K784" s="305">
        <f t="shared" si="190"/>
        <v>0</v>
      </c>
      <c r="L784" s="305">
        <f t="shared" si="190"/>
        <v>0</v>
      </c>
    </row>
    <row r="785" spans="1:12" s="140" customFormat="1" ht="25.5" hidden="1">
      <c r="A785" s="212"/>
      <c r="B785" s="105" t="s">
        <v>537</v>
      </c>
      <c r="C785" s="233"/>
      <c r="D785" s="106" t="s">
        <v>20</v>
      </c>
      <c r="E785" s="106" t="s">
        <v>16</v>
      </c>
      <c r="F785" s="106" t="s">
        <v>564</v>
      </c>
      <c r="G785" s="135"/>
      <c r="H785" s="156">
        <f t="shared" si="188"/>
        <v>0</v>
      </c>
      <c r="I785" s="305">
        <f>I786</f>
        <v>0</v>
      </c>
      <c r="J785" s="305">
        <f t="shared" si="190"/>
        <v>0</v>
      </c>
      <c r="K785" s="305">
        <f t="shared" si="190"/>
        <v>0</v>
      </c>
      <c r="L785" s="305">
        <f t="shared" si="190"/>
        <v>0</v>
      </c>
    </row>
    <row r="786" spans="1:12" s="211" customFormat="1" ht="58.5" hidden="1" customHeight="1">
      <c r="A786" s="137"/>
      <c r="B786" s="105" t="s">
        <v>88</v>
      </c>
      <c r="C786" s="268"/>
      <c r="D786" s="106" t="s">
        <v>20</v>
      </c>
      <c r="E786" s="106" t="s">
        <v>16</v>
      </c>
      <c r="F786" s="106" t="s">
        <v>564</v>
      </c>
      <c r="G786" s="106" t="s">
        <v>49</v>
      </c>
      <c r="H786" s="156">
        <f t="shared" si="188"/>
        <v>0</v>
      </c>
      <c r="I786" s="157">
        <f>I787</f>
        <v>0</v>
      </c>
      <c r="J786" s="157">
        <f t="shared" si="190"/>
        <v>0</v>
      </c>
      <c r="K786" s="157">
        <f t="shared" si="190"/>
        <v>0</v>
      </c>
      <c r="L786" s="157">
        <f t="shared" si="190"/>
        <v>0</v>
      </c>
    </row>
    <row r="787" spans="1:12" s="211" customFormat="1" ht="38.25" hidden="1" customHeight="1">
      <c r="A787" s="137"/>
      <c r="B787" s="105" t="s">
        <v>51</v>
      </c>
      <c r="C787" s="268"/>
      <c r="D787" s="106" t="s">
        <v>20</v>
      </c>
      <c r="E787" s="106" t="s">
        <v>16</v>
      </c>
      <c r="F787" s="106" t="s">
        <v>564</v>
      </c>
      <c r="G787" s="106" t="s">
        <v>50</v>
      </c>
      <c r="H787" s="156">
        <f t="shared" si="188"/>
        <v>0</v>
      </c>
      <c r="I787" s="157">
        <f>I788</f>
        <v>0</v>
      </c>
      <c r="J787" s="157">
        <f>J788</f>
        <v>0</v>
      </c>
      <c r="K787" s="157">
        <f>K788</f>
        <v>0</v>
      </c>
      <c r="L787" s="157">
        <f>L788</f>
        <v>0</v>
      </c>
    </row>
    <row r="788" spans="1:12" s="211" customFormat="1" ht="38.25" hidden="1" customHeight="1">
      <c r="A788" s="137"/>
      <c r="B788" s="105" t="s">
        <v>54</v>
      </c>
      <c r="C788" s="268"/>
      <c r="D788" s="106" t="s">
        <v>20</v>
      </c>
      <c r="E788" s="106" t="s">
        <v>16</v>
      </c>
      <c r="F788" s="106" t="s">
        <v>564</v>
      </c>
      <c r="G788" s="106" t="s">
        <v>48</v>
      </c>
      <c r="H788" s="156">
        <f t="shared" si="188"/>
        <v>0</v>
      </c>
      <c r="I788" s="157">
        <v>0</v>
      </c>
      <c r="J788" s="307">
        <v>0</v>
      </c>
      <c r="K788" s="307">
        <v>0</v>
      </c>
      <c r="L788" s="307">
        <v>0</v>
      </c>
    </row>
    <row r="789" spans="1:12" s="211" customFormat="1" ht="51">
      <c r="A789" s="137"/>
      <c r="B789" s="105" t="s">
        <v>514</v>
      </c>
      <c r="C789" s="105"/>
      <c r="D789" s="106" t="s">
        <v>20</v>
      </c>
      <c r="E789" s="106" t="s">
        <v>16</v>
      </c>
      <c r="F789" s="106" t="s">
        <v>219</v>
      </c>
      <c r="G789" s="106"/>
      <c r="H789" s="156">
        <f t="shared" si="188"/>
        <v>643</v>
      </c>
      <c r="I789" s="157">
        <f>I790</f>
        <v>-815.8</v>
      </c>
      <c r="J789" s="157">
        <f>J790</f>
        <v>0</v>
      </c>
      <c r="K789" s="157">
        <f>K790</f>
        <v>815.8</v>
      </c>
      <c r="L789" s="157">
        <f>L790</f>
        <v>643</v>
      </c>
    </row>
    <row r="790" spans="1:12" s="211" customFormat="1" ht="38.25">
      <c r="A790" s="137"/>
      <c r="B790" s="105" t="s">
        <v>239</v>
      </c>
      <c r="C790" s="105"/>
      <c r="D790" s="106" t="s">
        <v>20</v>
      </c>
      <c r="E790" s="106" t="s">
        <v>16</v>
      </c>
      <c r="F790" s="106" t="s">
        <v>221</v>
      </c>
      <c r="G790" s="106"/>
      <c r="H790" s="156">
        <f>SUM(I790:L790)</f>
        <v>643</v>
      </c>
      <c r="I790" s="157">
        <f>I791+I795+I799</f>
        <v>-815.8</v>
      </c>
      <c r="J790" s="157">
        <f>J791+J795+J799</f>
        <v>0</v>
      </c>
      <c r="K790" s="157">
        <f>K791+K795+K799</f>
        <v>815.8</v>
      </c>
      <c r="L790" s="157">
        <f>L791+L795+L799</f>
        <v>643</v>
      </c>
    </row>
    <row r="791" spans="1:12" s="220" customFormat="1" ht="38.25">
      <c r="A791" s="188"/>
      <c r="B791" s="105" t="s">
        <v>199</v>
      </c>
      <c r="C791" s="189"/>
      <c r="D791" s="106" t="s">
        <v>20</v>
      </c>
      <c r="E791" s="106" t="s">
        <v>16</v>
      </c>
      <c r="F791" s="106" t="s">
        <v>240</v>
      </c>
      <c r="G791" s="106"/>
      <c r="H791" s="156">
        <f>I791+J791+K791+L791</f>
        <v>-815.8</v>
      </c>
      <c r="I791" s="157">
        <f>I792</f>
        <v>-815.8</v>
      </c>
      <c r="J791" s="157">
        <f t="shared" ref="J791:L792" si="191">J792</f>
        <v>0</v>
      </c>
      <c r="K791" s="157">
        <f t="shared" si="191"/>
        <v>0</v>
      </c>
      <c r="L791" s="157">
        <f t="shared" si="191"/>
        <v>0</v>
      </c>
    </row>
    <row r="792" spans="1:12" s="220" customFormat="1" ht="57" customHeight="1">
      <c r="A792" s="137"/>
      <c r="B792" s="105" t="s">
        <v>88</v>
      </c>
      <c r="C792" s="268"/>
      <c r="D792" s="106" t="s">
        <v>20</v>
      </c>
      <c r="E792" s="106" t="s">
        <v>16</v>
      </c>
      <c r="F792" s="106" t="s">
        <v>240</v>
      </c>
      <c r="G792" s="106" t="s">
        <v>49</v>
      </c>
      <c r="H792" s="156">
        <f>I792+J792+K792+L792</f>
        <v>-815.8</v>
      </c>
      <c r="I792" s="157">
        <f>I793</f>
        <v>-815.8</v>
      </c>
      <c r="J792" s="157">
        <f t="shared" si="191"/>
        <v>0</v>
      </c>
      <c r="K792" s="157">
        <f t="shared" si="191"/>
        <v>0</v>
      </c>
      <c r="L792" s="157">
        <f t="shared" si="191"/>
        <v>0</v>
      </c>
    </row>
    <row r="793" spans="1:12" s="140" customFormat="1">
      <c r="A793" s="137"/>
      <c r="B793" s="105" t="s">
        <v>51</v>
      </c>
      <c r="C793" s="268"/>
      <c r="D793" s="106" t="s">
        <v>20</v>
      </c>
      <c r="E793" s="106" t="s">
        <v>16</v>
      </c>
      <c r="F793" s="106" t="s">
        <v>240</v>
      </c>
      <c r="G793" s="106" t="s">
        <v>50</v>
      </c>
      <c r="H793" s="156">
        <f>I793+J793+K793+L793</f>
        <v>-815.8</v>
      </c>
      <c r="I793" s="157">
        <f>I794</f>
        <v>-815.8</v>
      </c>
      <c r="J793" s="157">
        <f>J794</f>
        <v>0</v>
      </c>
      <c r="K793" s="157">
        <f>K794</f>
        <v>0</v>
      </c>
      <c r="L793" s="157">
        <f>L794</f>
        <v>0</v>
      </c>
    </row>
    <row r="794" spans="1:12" s="140" customFormat="1" ht="76.5">
      <c r="A794" s="137"/>
      <c r="B794" s="105" t="s">
        <v>52</v>
      </c>
      <c r="C794" s="268"/>
      <c r="D794" s="106" t="s">
        <v>20</v>
      </c>
      <c r="E794" s="106" t="s">
        <v>16</v>
      </c>
      <c r="F794" s="106" t="s">
        <v>240</v>
      </c>
      <c r="G794" s="106" t="s">
        <v>53</v>
      </c>
      <c r="H794" s="156">
        <f>I794+J794+K794+L794</f>
        <v>-815.8</v>
      </c>
      <c r="I794" s="157">
        <v>-815.8</v>
      </c>
      <c r="J794" s="307">
        <v>0</v>
      </c>
      <c r="K794" s="307">
        <v>0</v>
      </c>
      <c r="L794" s="307">
        <v>0</v>
      </c>
    </row>
    <row r="795" spans="1:12" s="230" customFormat="1" ht="318.75">
      <c r="A795" s="137"/>
      <c r="B795" s="63" t="s">
        <v>492</v>
      </c>
      <c r="C795" s="268"/>
      <c r="D795" s="106" t="s">
        <v>238</v>
      </c>
      <c r="E795" s="106" t="s">
        <v>16</v>
      </c>
      <c r="F795" s="106" t="s">
        <v>241</v>
      </c>
      <c r="G795" s="106"/>
      <c r="H795" s="156">
        <f>SUM(I795:L795)</f>
        <v>815.8</v>
      </c>
      <c r="I795" s="157">
        <f>I796</f>
        <v>0</v>
      </c>
      <c r="J795" s="157">
        <f t="shared" ref="J795:L796" si="192">J796</f>
        <v>0</v>
      </c>
      <c r="K795" s="157">
        <f t="shared" si="192"/>
        <v>815.8</v>
      </c>
      <c r="L795" s="157">
        <f t="shared" si="192"/>
        <v>0</v>
      </c>
    </row>
    <row r="796" spans="1:12" s="230" customFormat="1" ht="55.5" customHeight="1">
      <c r="A796" s="137"/>
      <c r="B796" s="105" t="s">
        <v>88</v>
      </c>
      <c r="C796" s="268"/>
      <c r="D796" s="106" t="s">
        <v>20</v>
      </c>
      <c r="E796" s="106" t="s">
        <v>16</v>
      </c>
      <c r="F796" s="106" t="s">
        <v>241</v>
      </c>
      <c r="G796" s="106" t="s">
        <v>49</v>
      </c>
      <c r="H796" s="156">
        <f>I796+J796+K796+L796</f>
        <v>815.8</v>
      </c>
      <c r="I796" s="157">
        <f>I797</f>
        <v>0</v>
      </c>
      <c r="J796" s="157">
        <f t="shared" si="192"/>
        <v>0</v>
      </c>
      <c r="K796" s="157">
        <f t="shared" si="192"/>
        <v>815.8</v>
      </c>
      <c r="L796" s="157">
        <f t="shared" si="192"/>
        <v>0</v>
      </c>
    </row>
    <row r="797" spans="1:12" s="211" customFormat="1">
      <c r="A797" s="137"/>
      <c r="B797" s="105" t="s">
        <v>51</v>
      </c>
      <c r="C797" s="268"/>
      <c r="D797" s="106" t="s">
        <v>20</v>
      </c>
      <c r="E797" s="106" t="s">
        <v>16</v>
      </c>
      <c r="F797" s="106" t="s">
        <v>241</v>
      </c>
      <c r="G797" s="106" t="s">
        <v>50</v>
      </c>
      <c r="H797" s="156">
        <f>I797+J797+K797+L797</f>
        <v>815.8</v>
      </c>
      <c r="I797" s="157">
        <f>I798</f>
        <v>0</v>
      </c>
      <c r="J797" s="157">
        <f>J798</f>
        <v>0</v>
      </c>
      <c r="K797" s="157">
        <f>K798</f>
        <v>815.8</v>
      </c>
      <c r="L797" s="157">
        <f>L798</f>
        <v>0</v>
      </c>
    </row>
    <row r="798" spans="1:12" s="211" customFormat="1" ht="76.5">
      <c r="A798" s="137"/>
      <c r="B798" s="105" t="s">
        <v>52</v>
      </c>
      <c r="C798" s="268"/>
      <c r="D798" s="106" t="s">
        <v>20</v>
      </c>
      <c r="E798" s="106" t="s">
        <v>16</v>
      </c>
      <c r="F798" s="106" t="s">
        <v>241</v>
      </c>
      <c r="G798" s="106" t="s">
        <v>53</v>
      </c>
      <c r="H798" s="156">
        <f>I798+J798+K798+L798</f>
        <v>815.8</v>
      </c>
      <c r="I798" s="157">
        <v>0</v>
      </c>
      <c r="J798" s="307">
        <v>0</v>
      </c>
      <c r="K798" s="307">
        <v>815.8</v>
      </c>
      <c r="L798" s="307">
        <v>0</v>
      </c>
    </row>
    <row r="799" spans="1:12" s="220" customFormat="1" ht="63.75">
      <c r="A799" s="209"/>
      <c r="B799" s="206" t="s">
        <v>586</v>
      </c>
      <c r="C799" s="206"/>
      <c r="D799" s="219" t="s">
        <v>20</v>
      </c>
      <c r="E799" s="219" t="s">
        <v>16</v>
      </c>
      <c r="F799" s="219" t="s">
        <v>589</v>
      </c>
      <c r="G799" s="135"/>
      <c r="H799" s="304">
        <f>SUM(I799:L799)</f>
        <v>643</v>
      </c>
      <c r="I799" s="326">
        <f>I800</f>
        <v>0</v>
      </c>
      <c r="J799" s="326">
        <f>J800</f>
        <v>0</v>
      </c>
      <c r="K799" s="326">
        <f>K800</f>
        <v>0</v>
      </c>
      <c r="L799" s="326">
        <f>L800</f>
        <v>643</v>
      </c>
    </row>
    <row r="800" spans="1:12" s="211" customFormat="1" ht="51">
      <c r="A800" s="209"/>
      <c r="B800" s="206" t="s">
        <v>222</v>
      </c>
      <c r="C800" s="206"/>
      <c r="D800" s="219" t="s">
        <v>20</v>
      </c>
      <c r="E800" s="219" t="s">
        <v>16</v>
      </c>
      <c r="F800" s="219" t="s">
        <v>589</v>
      </c>
      <c r="G800" s="135" t="s">
        <v>49</v>
      </c>
      <c r="H800" s="304">
        <f>H801</f>
        <v>643</v>
      </c>
      <c r="I800" s="305">
        <f t="shared" ref="I800:L801" si="193">I801</f>
        <v>0</v>
      </c>
      <c r="J800" s="305">
        <f t="shared" si="193"/>
        <v>0</v>
      </c>
      <c r="K800" s="305">
        <f t="shared" si="193"/>
        <v>0</v>
      </c>
      <c r="L800" s="305">
        <f t="shared" si="193"/>
        <v>643</v>
      </c>
    </row>
    <row r="801" spans="1:12" s="211" customFormat="1">
      <c r="A801" s="209"/>
      <c r="B801" s="206" t="s">
        <v>51</v>
      </c>
      <c r="C801" s="206"/>
      <c r="D801" s="219" t="s">
        <v>20</v>
      </c>
      <c r="E801" s="219" t="s">
        <v>16</v>
      </c>
      <c r="F801" s="219" t="s">
        <v>589</v>
      </c>
      <c r="G801" s="135" t="s">
        <v>50</v>
      </c>
      <c r="H801" s="304">
        <f>I801+J801+K801+L801</f>
        <v>643</v>
      </c>
      <c r="I801" s="305">
        <f t="shared" si="193"/>
        <v>0</v>
      </c>
      <c r="J801" s="305">
        <f t="shared" si="193"/>
        <v>0</v>
      </c>
      <c r="K801" s="305">
        <f t="shared" si="193"/>
        <v>0</v>
      </c>
      <c r="L801" s="305">
        <f t="shared" si="193"/>
        <v>643</v>
      </c>
    </row>
    <row r="802" spans="1:12" s="140" customFormat="1" ht="25.5">
      <c r="A802" s="209"/>
      <c r="B802" s="206" t="s">
        <v>54</v>
      </c>
      <c r="C802" s="206"/>
      <c r="D802" s="219" t="s">
        <v>20</v>
      </c>
      <c r="E802" s="219" t="s">
        <v>16</v>
      </c>
      <c r="F802" s="219" t="s">
        <v>589</v>
      </c>
      <c r="G802" s="135" t="s">
        <v>48</v>
      </c>
      <c r="H802" s="304">
        <f>I802+J802+K802+L802</f>
        <v>643</v>
      </c>
      <c r="I802" s="326">
        <v>0</v>
      </c>
      <c r="J802" s="326">
        <v>0</v>
      </c>
      <c r="K802" s="326">
        <v>0</v>
      </c>
      <c r="L802" s="326">
        <f>643</f>
        <v>643</v>
      </c>
    </row>
    <row r="803" spans="1:12" s="140" customFormat="1" ht="63.75" hidden="1">
      <c r="A803" s="209"/>
      <c r="B803" s="206" t="s">
        <v>156</v>
      </c>
      <c r="C803" s="206"/>
      <c r="D803" s="135" t="s">
        <v>20</v>
      </c>
      <c r="E803" s="106" t="s">
        <v>16</v>
      </c>
      <c r="F803" s="219" t="s">
        <v>223</v>
      </c>
      <c r="G803" s="135"/>
      <c r="H803" s="304">
        <f>SUM(I803:L803)</f>
        <v>0</v>
      </c>
      <c r="I803" s="326">
        <f>I804</f>
        <v>0</v>
      </c>
      <c r="J803" s="326">
        <f t="shared" ref="J803:L805" si="194">J804</f>
        <v>0</v>
      </c>
      <c r="K803" s="326">
        <f t="shared" si="194"/>
        <v>0</v>
      </c>
      <c r="L803" s="326">
        <f t="shared" si="194"/>
        <v>0</v>
      </c>
    </row>
    <row r="804" spans="1:12" s="140" customFormat="1" ht="25.5" hidden="1">
      <c r="A804" s="209"/>
      <c r="B804" s="206" t="s">
        <v>215</v>
      </c>
      <c r="C804" s="206"/>
      <c r="D804" s="135" t="s">
        <v>20</v>
      </c>
      <c r="E804" s="106" t="s">
        <v>16</v>
      </c>
      <c r="F804" s="219" t="s">
        <v>224</v>
      </c>
      <c r="G804" s="135"/>
      <c r="H804" s="304">
        <f>SUM(I804:L804)</f>
        <v>0</v>
      </c>
      <c r="I804" s="326">
        <f>I805</f>
        <v>0</v>
      </c>
      <c r="J804" s="326">
        <f t="shared" si="194"/>
        <v>0</v>
      </c>
      <c r="K804" s="326">
        <f t="shared" si="194"/>
        <v>0</v>
      </c>
      <c r="L804" s="326">
        <f t="shared" si="194"/>
        <v>0</v>
      </c>
    </row>
    <row r="805" spans="1:12" s="140" customFormat="1" ht="51" hidden="1">
      <c r="A805" s="209"/>
      <c r="B805" s="206" t="s">
        <v>222</v>
      </c>
      <c r="C805" s="206"/>
      <c r="D805" s="135" t="s">
        <v>20</v>
      </c>
      <c r="E805" s="106" t="s">
        <v>16</v>
      </c>
      <c r="F805" s="219" t="s">
        <v>224</v>
      </c>
      <c r="G805" s="135" t="s">
        <v>49</v>
      </c>
      <c r="H805" s="304">
        <f>SUM(I805:L805)</f>
        <v>0</v>
      </c>
      <c r="I805" s="305">
        <f>I806</f>
        <v>0</v>
      </c>
      <c r="J805" s="305">
        <f t="shared" si="194"/>
        <v>0</v>
      </c>
      <c r="K805" s="305">
        <f t="shared" si="194"/>
        <v>0</v>
      </c>
      <c r="L805" s="305">
        <f t="shared" si="194"/>
        <v>0</v>
      </c>
    </row>
    <row r="806" spans="1:12" s="140" customFormat="1" ht="51" hidden="1">
      <c r="A806" s="209"/>
      <c r="B806" s="206" t="s">
        <v>225</v>
      </c>
      <c r="C806" s="206"/>
      <c r="D806" s="135" t="s">
        <v>20</v>
      </c>
      <c r="E806" s="106" t="s">
        <v>16</v>
      </c>
      <c r="F806" s="219" t="s">
        <v>224</v>
      </c>
      <c r="G806" s="135" t="s">
        <v>226</v>
      </c>
      <c r="H806" s="304">
        <f>SUM(I806:L806)</f>
        <v>0</v>
      </c>
      <c r="I806" s="305">
        <v>0</v>
      </c>
      <c r="J806" s="305">
        <v>0</v>
      </c>
      <c r="K806" s="305">
        <v>0</v>
      </c>
      <c r="L806" s="305">
        <v>0</v>
      </c>
    </row>
    <row r="807" spans="1:12" s="140" customFormat="1" ht="25.5">
      <c r="A807" s="215"/>
      <c r="B807" s="258" t="s">
        <v>31</v>
      </c>
      <c r="C807" s="258"/>
      <c r="D807" s="260" t="s">
        <v>20</v>
      </c>
      <c r="E807" s="260" t="s">
        <v>20</v>
      </c>
      <c r="F807" s="260"/>
      <c r="G807" s="260"/>
      <c r="H807" s="304">
        <f>I807+J807+K807+L807</f>
        <v>41</v>
      </c>
      <c r="I807" s="304">
        <f>I808+I826+I836+I840</f>
        <v>41</v>
      </c>
      <c r="J807" s="304">
        <f>J808+J826+J836+J840</f>
        <v>0</v>
      </c>
      <c r="K807" s="304">
        <f>K808+K826+K836+K840</f>
        <v>0</v>
      </c>
      <c r="L807" s="304">
        <f>L808+L826+L836+L840</f>
        <v>0</v>
      </c>
    </row>
    <row r="808" spans="1:12" s="140" customFormat="1" ht="38.25" hidden="1">
      <c r="A808" s="188"/>
      <c r="B808" s="273" t="s">
        <v>160</v>
      </c>
      <c r="C808" s="189"/>
      <c r="D808" s="106" t="s">
        <v>20</v>
      </c>
      <c r="E808" s="106" t="s">
        <v>20</v>
      </c>
      <c r="F808" s="106" t="s">
        <v>299</v>
      </c>
      <c r="G808" s="129"/>
      <c r="H808" s="156">
        <f>I808+J808+K808+L808</f>
        <v>0</v>
      </c>
      <c r="I808" s="157">
        <f>I809</f>
        <v>0</v>
      </c>
      <c r="J808" s="157">
        <f>J809</f>
        <v>0</v>
      </c>
      <c r="K808" s="157">
        <f>K809</f>
        <v>0</v>
      </c>
      <c r="L808" s="157">
        <f>L809</f>
        <v>0</v>
      </c>
    </row>
    <row r="809" spans="1:12" s="211" customFormat="1" ht="38.25" hidden="1">
      <c r="A809" s="188"/>
      <c r="B809" s="273" t="s">
        <v>204</v>
      </c>
      <c r="C809" s="189"/>
      <c r="D809" s="106" t="s">
        <v>20</v>
      </c>
      <c r="E809" s="106" t="s">
        <v>20</v>
      </c>
      <c r="F809" s="106" t="s">
        <v>321</v>
      </c>
      <c r="G809" s="129"/>
      <c r="H809" s="156">
        <f>SUM(I809:L809)</f>
        <v>0</v>
      </c>
      <c r="I809" s="157">
        <f>I810+I7340+I819</f>
        <v>0</v>
      </c>
      <c r="J809" s="157">
        <f>J810+J7340+J819</f>
        <v>0</v>
      </c>
      <c r="K809" s="157">
        <f>K810+K7340+K819</f>
        <v>0</v>
      </c>
      <c r="L809" s="157">
        <f>L810+L7340+L819</f>
        <v>0</v>
      </c>
    </row>
    <row r="810" spans="1:12" s="211" customFormat="1" ht="114.75" hidden="1">
      <c r="A810" s="137"/>
      <c r="B810" s="66" t="s">
        <v>509</v>
      </c>
      <c r="C810" s="105"/>
      <c r="D810" s="106" t="s">
        <v>20</v>
      </c>
      <c r="E810" s="106" t="s">
        <v>20</v>
      </c>
      <c r="F810" s="106" t="s">
        <v>318</v>
      </c>
      <c r="G810" s="129"/>
      <c r="H810" s="156">
        <f>I810+J810+K810+L810</f>
        <v>0</v>
      </c>
      <c r="I810" s="157">
        <f t="shared" ref="I810:L811" si="195">I811</f>
        <v>0</v>
      </c>
      <c r="J810" s="157">
        <f t="shared" si="195"/>
        <v>0</v>
      </c>
      <c r="K810" s="157">
        <f t="shared" si="195"/>
        <v>0</v>
      </c>
      <c r="L810" s="157">
        <f t="shared" si="195"/>
        <v>0</v>
      </c>
    </row>
    <row r="811" spans="1:12" s="230" customFormat="1" ht="51" hidden="1">
      <c r="A811" s="137"/>
      <c r="B811" s="105" t="s">
        <v>88</v>
      </c>
      <c r="C811" s="105"/>
      <c r="D811" s="106" t="s">
        <v>20</v>
      </c>
      <c r="E811" s="106" t="s">
        <v>20</v>
      </c>
      <c r="F811" s="106" t="s">
        <v>318</v>
      </c>
      <c r="G811" s="106" t="s">
        <v>49</v>
      </c>
      <c r="H811" s="156">
        <f>I811+J811+K811+L811</f>
        <v>0</v>
      </c>
      <c r="I811" s="157">
        <f t="shared" si="195"/>
        <v>0</v>
      </c>
      <c r="J811" s="157">
        <f t="shared" si="195"/>
        <v>0</v>
      </c>
      <c r="K811" s="157">
        <f>K812+K815</f>
        <v>0</v>
      </c>
      <c r="L811" s="157">
        <f>L812</f>
        <v>0</v>
      </c>
    </row>
    <row r="812" spans="1:12" s="230" customFormat="1" hidden="1">
      <c r="A812" s="137"/>
      <c r="B812" s="105" t="s">
        <v>51</v>
      </c>
      <c r="C812" s="105"/>
      <c r="D812" s="106" t="s">
        <v>20</v>
      </c>
      <c r="E812" s="106" t="s">
        <v>20</v>
      </c>
      <c r="F812" s="106" t="s">
        <v>318</v>
      </c>
      <c r="G812" s="106" t="s">
        <v>50</v>
      </c>
      <c r="H812" s="156">
        <f>I812+J812+K812+L812</f>
        <v>0</v>
      </c>
      <c r="I812" s="157">
        <f>I813+I814</f>
        <v>0</v>
      </c>
      <c r="J812" s="157">
        <f>J813+J814</f>
        <v>0</v>
      </c>
      <c r="K812" s="157">
        <f>K813+K814</f>
        <v>0</v>
      </c>
      <c r="L812" s="157">
        <f>L813+L814</f>
        <v>0</v>
      </c>
    </row>
    <row r="813" spans="1:12" s="230" customFormat="1" ht="76.5" hidden="1">
      <c r="A813" s="137"/>
      <c r="B813" s="105" t="s">
        <v>52</v>
      </c>
      <c r="C813" s="105"/>
      <c r="D813" s="106" t="s">
        <v>20</v>
      </c>
      <c r="E813" s="106" t="s">
        <v>20</v>
      </c>
      <c r="F813" s="106" t="s">
        <v>318</v>
      </c>
      <c r="G813" s="106" t="s">
        <v>53</v>
      </c>
      <c r="H813" s="156">
        <f>SUM(I813:L813)</f>
        <v>0</v>
      </c>
      <c r="I813" s="157">
        <v>0</v>
      </c>
      <c r="J813" s="157">
        <v>0</v>
      </c>
      <c r="K813" s="157"/>
      <c r="L813" s="157">
        <v>0</v>
      </c>
    </row>
    <row r="814" spans="1:12" s="230" customFormat="1" ht="22.5" hidden="1" customHeight="1">
      <c r="A814" s="137"/>
      <c r="B814" s="66" t="s">
        <v>493</v>
      </c>
      <c r="C814" s="105"/>
      <c r="D814" s="106" t="s">
        <v>20</v>
      </c>
      <c r="E814" s="106" t="s">
        <v>20</v>
      </c>
      <c r="F814" s="106" t="s">
        <v>320</v>
      </c>
      <c r="G814" s="106"/>
      <c r="H814" s="156">
        <f>I814+J814+K814+L814</f>
        <v>0</v>
      </c>
      <c r="I814" s="157">
        <f t="shared" ref="I814:L815" si="196">I815</f>
        <v>0</v>
      </c>
      <c r="J814" s="157">
        <f t="shared" si="196"/>
        <v>0</v>
      </c>
      <c r="K814" s="157">
        <f t="shared" si="196"/>
        <v>0</v>
      </c>
      <c r="L814" s="157">
        <f t="shared" si="196"/>
        <v>0</v>
      </c>
    </row>
    <row r="815" spans="1:12" s="230" customFormat="1" ht="51" hidden="1">
      <c r="A815" s="137"/>
      <c r="B815" s="105" t="s">
        <v>88</v>
      </c>
      <c r="C815" s="105"/>
      <c r="D815" s="106" t="s">
        <v>20</v>
      </c>
      <c r="E815" s="106" t="s">
        <v>20</v>
      </c>
      <c r="F815" s="106" t="s">
        <v>320</v>
      </c>
      <c r="G815" s="106" t="s">
        <v>49</v>
      </c>
      <c r="H815" s="156">
        <f>I815+J815+K815+L815</f>
        <v>0</v>
      </c>
      <c r="I815" s="157">
        <f>I816</f>
        <v>0</v>
      </c>
      <c r="J815" s="157">
        <f>J816</f>
        <v>0</v>
      </c>
      <c r="K815" s="157">
        <f t="shared" si="196"/>
        <v>0</v>
      </c>
      <c r="L815" s="157">
        <f t="shared" si="196"/>
        <v>0</v>
      </c>
    </row>
    <row r="816" spans="1:12" s="230" customFormat="1" ht="28.5" hidden="1" customHeight="1">
      <c r="A816" s="137"/>
      <c r="B816" s="206" t="s">
        <v>51</v>
      </c>
      <c r="C816" s="105"/>
      <c r="D816" s="106" t="s">
        <v>20</v>
      </c>
      <c r="E816" s="106" t="s">
        <v>20</v>
      </c>
      <c r="F816" s="106" t="s">
        <v>320</v>
      </c>
      <c r="G816" s="135" t="s">
        <v>50</v>
      </c>
      <c r="H816" s="156">
        <f>I816+J816+K816+L816</f>
        <v>0</v>
      </c>
      <c r="I816" s="157">
        <f>I817+I818</f>
        <v>0</v>
      </c>
      <c r="J816" s="157">
        <f>J817+J818</f>
        <v>0</v>
      </c>
      <c r="K816" s="157">
        <f>K817+K818</f>
        <v>0</v>
      </c>
      <c r="L816" s="157">
        <f>L817+L818</f>
        <v>0</v>
      </c>
    </row>
    <row r="817" spans="1:14" s="230" customFormat="1" ht="76.5" hidden="1">
      <c r="A817" s="137"/>
      <c r="B817" s="105" t="s">
        <v>52</v>
      </c>
      <c r="C817" s="105"/>
      <c r="D817" s="106" t="s">
        <v>20</v>
      </c>
      <c r="E817" s="106" t="s">
        <v>20</v>
      </c>
      <c r="F817" s="106" t="s">
        <v>320</v>
      </c>
      <c r="G817" s="135" t="s">
        <v>53</v>
      </c>
      <c r="H817" s="156">
        <f>SUM(I817:L817)</f>
        <v>0</v>
      </c>
      <c r="I817" s="157">
        <v>0</v>
      </c>
      <c r="J817" s="157"/>
      <c r="K817" s="157">
        <v>0</v>
      </c>
      <c r="L817" s="157">
        <v>0</v>
      </c>
    </row>
    <row r="818" spans="1:14" s="230" customFormat="1" ht="25.5" hidden="1">
      <c r="A818" s="137"/>
      <c r="B818" s="206" t="s">
        <v>54</v>
      </c>
      <c r="C818" s="105"/>
      <c r="D818" s="106" t="s">
        <v>20</v>
      </c>
      <c r="E818" s="106" t="s">
        <v>20</v>
      </c>
      <c r="F818" s="106" t="s">
        <v>320</v>
      </c>
      <c r="G818" s="135" t="s">
        <v>48</v>
      </c>
      <c r="H818" s="156">
        <f>I818+J818+K818+L818</f>
        <v>0</v>
      </c>
      <c r="I818" s="157">
        <v>0</v>
      </c>
      <c r="J818" s="157"/>
      <c r="K818" s="157">
        <v>0</v>
      </c>
      <c r="L818" s="157">
        <v>0</v>
      </c>
    </row>
    <row r="819" spans="1:14" s="230" customFormat="1" ht="25.5" hidden="1">
      <c r="A819" s="137"/>
      <c r="B819" s="105" t="s">
        <v>537</v>
      </c>
      <c r="C819" s="105"/>
      <c r="D819" s="106" t="s">
        <v>20</v>
      </c>
      <c r="E819" s="106" t="s">
        <v>20</v>
      </c>
      <c r="F819" s="106" t="s">
        <v>540</v>
      </c>
      <c r="G819" s="106"/>
      <c r="H819" s="156">
        <f>SUM(I819:L819)</f>
        <v>0</v>
      </c>
      <c r="I819" s="157">
        <f>I820</f>
        <v>0</v>
      </c>
      <c r="J819" s="157">
        <f t="shared" ref="J819:L820" si="197">J820</f>
        <v>0</v>
      </c>
      <c r="K819" s="157">
        <f t="shared" si="197"/>
        <v>0</v>
      </c>
      <c r="L819" s="157">
        <f t="shared" si="197"/>
        <v>0</v>
      </c>
    </row>
    <row r="820" spans="1:14" s="230" customFormat="1" ht="54.75" hidden="1" customHeight="1">
      <c r="A820" s="137"/>
      <c r="B820" s="105" t="s">
        <v>88</v>
      </c>
      <c r="C820" s="105"/>
      <c r="D820" s="106" t="s">
        <v>20</v>
      </c>
      <c r="E820" s="106" t="s">
        <v>20</v>
      </c>
      <c r="F820" s="106" t="s">
        <v>540</v>
      </c>
      <c r="G820" s="106" t="s">
        <v>49</v>
      </c>
      <c r="H820" s="156">
        <f>I820+J820+K820+L820</f>
        <v>0</v>
      </c>
      <c r="I820" s="157">
        <f>I821+I824</f>
        <v>0</v>
      </c>
      <c r="J820" s="157">
        <f>J821</f>
        <v>0</v>
      </c>
      <c r="K820" s="157">
        <f t="shared" si="197"/>
        <v>0</v>
      </c>
      <c r="L820" s="157">
        <f t="shared" si="197"/>
        <v>0</v>
      </c>
    </row>
    <row r="821" spans="1:14" s="230" customFormat="1" ht="22.5" hidden="1" customHeight="1">
      <c r="A821" s="137"/>
      <c r="B821" s="105" t="s">
        <v>51</v>
      </c>
      <c r="C821" s="105"/>
      <c r="D821" s="106" t="s">
        <v>20</v>
      </c>
      <c r="E821" s="106" t="s">
        <v>20</v>
      </c>
      <c r="F821" s="106" t="s">
        <v>540</v>
      </c>
      <c r="G821" s="106" t="s">
        <v>50</v>
      </c>
      <c r="H821" s="156">
        <f>I821+J821+K821+L821</f>
        <v>0</v>
      </c>
      <c r="I821" s="157">
        <f>I822+I823</f>
        <v>0</v>
      </c>
      <c r="J821" s="157">
        <f>J822+J823</f>
        <v>0</v>
      </c>
      <c r="K821" s="157">
        <f>K822+K823</f>
        <v>0</v>
      </c>
      <c r="L821" s="157">
        <f>L822+L823</f>
        <v>0</v>
      </c>
    </row>
    <row r="822" spans="1:14" s="230" customFormat="1" ht="76.5" hidden="1">
      <c r="A822" s="137"/>
      <c r="B822" s="105" t="s">
        <v>52</v>
      </c>
      <c r="C822" s="105"/>
      <c r="D822" s="106" t="s">
        <v>20</v>
      </c>
      <c r="E822" s="106" t="s">
        <v>20</v>
      </c>
      <c r="F822" s="106" t="s">
        <v>540</v>
      </c>
      <c r="G822" s="106" t="s">
        <v>53</v>
      </c>
      <c r="H822" s="156">
        <f>SUM(I822:L822)</f>
        <v>0</v>
      </c>
      <c r="I822" s="157"/>
      <c r="J822" s="157">
        <v>0</v>
      </c>
      <c r="K822" s="157">
        <v>0</v>
      </c>
      <c r="L822" s="157">
        <v>0</v>
      </c>
    </row>
    <row r="823" spans="1:14" s="211" customFormat="1" ht="25.5" hidden="1">
      <c r="A823" s="137"/>
      <c r="B823" s="105" t="s">
        <v>54</v>
      </c>
      <c r="C823" s="105"/>
      <c r="D823" s="106" t="s">
        <v>20</v>
      </c>
      <c r="E823" s="106" t="s">
        <v>20</v>
      </c>
      <c r="F823" s="106" t="s">
        <v>540</v>
      </c>
      <c r="G823" s="106" t="s">
        <v>48</v>
      </c>
      <c r="H823" s="156">
        <f>I823+J823+K823+L823</f>
        <v>0</v>
      </c>
      <c r="I823" s="157">
        <v>0</v>
      </c>
      <c r="J823" s="157">
        <v>0</v>
      </c>
      <c r="K823" s="157">
        <v>0</v>
      </c>
      <c r="L823" s="157">
        <v>0</v>
      </c>
    </row>
    <row r="824" spans="1:14" s="211" customFormat="1" hidden="1">
      <c r="A824" s="137"/>
      <c r="B824" s="206" t="s">
        <v>66</v>
      </c>
      <c r="C824" s="105"/>
      <c r="D824" s="106" t="s">
        <v>20</v>
      </c>
      <c r="E824" s="106" t="s">
        <v>20</v>
      </c>
      <c r="F824" s="106" t="s">
        <v>540</v>
      </c>
      <c r="G824" s="106" t="s">
        <v>64</v>
      </c>
      <c r="H824" s="156">
        <f>I824+J824+K824+L824</f>
        <v>0</v>
      </c>
      <c r="I824" s="157">
        <f>I825+I826</f>
        <v>0</v>
      </c>
      <c r="J824" s="157">
        <f>J825+J826</f>
        <v>0</v>
      </c>
      <c r="K824" s="157">
        <f>K825+K826</f>
        <v>0</v>
      </c>
      <c r="L824" s="157">
        <f>L825+L826</f>
        <v>0</v>
      </c>
    </row>
    <row r="825" spans="1:14" s="220" customFormat="1" ht="76.5" hidden="1">
      <c r="A825" s="137"/>
      <c r="B825" s="8" t="s">
        <v>83</v>
      </c>
      <c r="C825" s="105"/>
      <c r="D825" s="106" t="s">
        <v>20</v>
      </c>
      <c r="E825" s="106" t="s">
        <v>20</v>
      </c>
      <c r="F825" s="106" t="s">
        <v>540</v>
      </c>
      <c r="G825" s="106" t="s">
        <v>65</v>
      </c>
      <c r="H825" s="156">
        <f>SUM(I825:L825)</f>
        <v>0</v>
      </c>
      <c r="I825" s="157"/>
      <c r="J825" s="157">
        <v>0</v>
      </c>
      <c r="K825" s="157">
        <v>0</v>
      </c>
      <c r="L825" s="157">
        <v>0</v>
      </c>
      <c r="N825" s="276"/>
    </row>
    <row r="826" spans="1:14" s="211" customFormat="1" ht="51" hidden="1">
      <c r="A826" s="274"/>
      <c r="B826" s="105" t="s">
        <v>514</v>
      </c>
      <c r="C826" s="258"/>
      <c r="D826" s="219" t="s">
        <v>20</v>
      </c>
      <c r="E826" s="219" t="s">
        <v>20</v>
      </c>
      <c r="F826" s="219" t="s">
        <v>219</v>
      </c>
      <c r="G826" s="275"/>
      <c r="H826" s="304">
        <f>SUM(I826:L826)</f>
        <v>0</v>
      </c>
      <c r="I826" s="325">
        <f>I827</f>
        <v>0</v>
      </c>
      <c r="J826" s="325">
        <f t="shared" ref="J826:L828" si="198">J827</f>
        <v>0</v>
      </c>
      <c r="K826" s="325">
        <f t="shared" si="198"/>
        <v>0</v>
      </c>
      <c r="L826" s="325">
        <f t="shared" si="198"/>
        <v>0</v>
      </c>
    </row>
    <row r="827" spans="1:14" s="211" customFormat="1" ht="38.25" hidden="1">
      <c r="A827" s="274"/>
      <c r="B827" s="105" t="s">
        <v>239</v>
      </c>
      <c r="C827" s="258"/>
      <c r="D827" s="219" t="s">
        <v>20</v>
      </c>
      <c r="E827" s="219" t="s">
        <v>20</v>
      </c>
      <c r="F827" s="219" t="s">
        <v>221</v>
      </c>
      <c r="G827" s="275"/>
      <c r="H827" s="304">
        <f>SUM(I827:L827)</f>
        <v>0</v>
      </c>
      <c r="I827" s="325">
        <f>I828+I832</f>
        <v>0</v>
      </c>
      <c r="J827" s="325">
        <f>J828+J832</f>
        <v>0</v>
      </c>
      <c r="K827" s="325">
        <f>K828+K832</f>
        <v>0</v>
      </c>
      <c r="L827" s="325">
        <f>L828+L832</f>
        <v>0</v>
      </c>
    </row>
    <row r="828" spans="1:14" s="211" customFormat="1" ht="25.5" hidden="1">
      <c r="A828" s="274"/>
      <c r="B828" s="105" t="s">
        <v>537</v>
      </c>
      <c r="C828" s="258"/>
      <c r="D828" s="219" t="s">
        <v>20</v>
      </c>
      <c r="E828" s="219" t="s">
        <v>20</v>
      </c>
      <c r="F828" s="219" t="s">
        <v>547</v>
      </c>
      <c r="G828" s="275"/>
      <c r="H828" s="304">
        <f>SUM(I828:L828)</f>
        <v>0</v>
      </c>
      <c r="I828" s="325">
        <f>I829</f>
        <v>0</v>
      </c>
      <c r="J828" s="325">
        <f t="shared" si="198"/>
        <v>0</v>
      </c>
      <c r="K828" s="325">
        <f t="shared" si="198"/>
        <v>0</v>
      </c>
      <c r="L828" s="325">
        <f t="shared" si="198"/>
        <v>0</v>
      </c>
    </row>
    <row r="829" spans="1:14" s="211" customFormat="1" ht="51" hidden="1">
      <c r="A829" s="209"/>
      <c r="B829" s="206" t="s">
        <v>222</v>
      </c>
      <c r="C829" s="206"/>
      <c r="D829" s="219" t="s">
        <v>20</v>
      </c>
      <c r="E829" s="219" t="s">
        <v>20</v>
      </c>
      <c r="F829" s="219" t="s">
        <v>547</v>
      </c>
      <c r="G829" s="135" t="s">
        <v>49</v>
      </c>
      <c r="H829" s="304">
        <f>H830</f>
        <v>0</v>
      </c>
      <c r="I829" s="305">
        <f t="shared" ref="I829:L830" si="199">I830</f>
        <v>0</v>
      </c>
      <c r="J829" s="305">
        <f t="shared" si="199"/>
        <v>0</v>
      </c>
      <c r="K829" s="305">
        <f t="shared" si="199"/>
        <v>0</v>
      </c>
      <c r="L829" s="305">
        <f t="shared" si="199"/>
        <v>0</v>
      </c>
    </row>
    <row r="830" spans="1:14" s="211" customFormat="1" hidden="1">
      <c r="A830" s="209"/>
      <c r="B830" s="206" t="s">
        <v>51</v>
      </c>
      <c r="C830" s="206"/>
      <c r="D830" s="219" t="s">
        <v>20</v>
      </c>
      <c r="E830" s="219" t="s">
        <v>20</v>
      </c>
      <c r="F830" s="219" t="s">
        <v>547</v>
      </c>
      <c r="G830" s="135" t="s">
        <v>50</v>
      </c>
      <c r="H830" s="304">
        <f>I830+J830+K830+L830</f>
        <v>0</v>
      </c>
      <c r="I830" s="305">
        <f t="shared" si="199"/>
        <v>0</v>
      </c>
      <c r="J830" s="305">
        <f t="shared" si="199"/>
        <v>0</v>
      </c>
      <c r="K830" s="305">
        <f t="shared" si="199"/>
        <v>0</v>
      </c>
      <c r="L830" s="305">
        <f t="shared" si="199"/>
        <v>0</v>
      </c>
    </row>
    <row r="831" spans="1:14" s="211" customFormat="1" ht="54.75" hidden="1" customHeight="1">
      <c r="A831" s="209"/>
      <c r="B831" s="206" t="s">
        <v>54</v>
      </c>
      <c r="C831" s="206"/>
      <c r="D831" s="219" t="s">
        <v>20</v>
      </c>
      <c r="E831" s="219" t="s">
        <v>20</v>
      </c>
      <c r="F831" s="219" t="s">
        <v>547</v>
      </c>
      <c r="G831" s="135" t="s">
        <v>48</v>
      </c>
      <c r="H831" s="304">
        <f>I831+J831+K831+L831</f>
        <v>0</v>
      </c>
      <c r="I831" s="326">
        <v>0</v>
      </c>
      <c r="J831" s="326">
        <v>0</v>
      </c>
      <c r="K831" s="326">
        <v>0</v>
      </c>
      <c r="L831" s="326">
        <v>0</v>
      </c>
    </row>
    <row r="832" spans="1:14" s="211" customFormat="1" ht="63.75" hidden="1">
      <c r="A832" s="209"/>
      <c r="B832" s="206" t="s">
        <v>586</v>
      </c>
      <c r="C832" s="206"/>
      <c r="D832" s="219" t="s">
        <v>20</v>
      </c>
      <c r="E832" s="219" t="s">
        <v>20</v>
      </c>
      <c r="F832" s="219" t="s">
        <v>589</v>
      </c>
      <c r="G832" s="135"/>
      <c r="H832" s="304">
        <f>SUM(I832:L832)</f>
        <v>0</v>
      </c>
      <c r="I832" s="326">
        <f>I833</f>
        <v>0</v>
      </c>
      <c r="J832" s="326">
        <f>J833</f>
        <v>0</v>
      </c>
      <c r="K832" s="326">
        <f>K833</f>
        <v>0</v>
      </c>
      <c r="L832" s="326">
        <f>L833</f>
        <v>0</v>
      </c>
    </row>
    <row r="833" spans="1:12" s="211" customFormat="1" ht="51" hidden="1">
      <c r="A833" s="209"/>
      <c r="B833" s="206" t="s">
        <v>222</v>
      </c>
      <c r="C833" s="206"/>
      <c r="D833" s="219" t="s">
        <v>20</v>
      </c>
      <c r="E833" s="219" t="s">
        <v>20</v>
      </c>
      <c r="F833" s="219" t="s">
        <v>589</v>
      </c>
      <c r="G833" s="135" t="s">
        <v>49</v>
      </c>
      <c r="H833" s="304">
        <f>H834</f>
        <v>0</v>
      </c>
      <c r="I833" s="305">
        <f t="shared" ref="I833:L834" si="200">I834</f>
        <v>0</v>
      </c>
      <c r="J833" s="305">
        <f t="shared" si="200"/>
        <v>0</v>
      </c>
      <c r="K833" s="305">
        <f t="shared" si="200"/>
        <v>0</v>
      </c>
      <c r="L833" s="305">
        <f t="shared" si="200"/>
        <v>0</v>
      </c>
    </row>
    <row r="834" spans="1:12" s="211" customFormat="1" hidden="1">
      <c r="A834" s="209"/>
      <c r="B834" s="206" t="s">
        <v>51</v>
      </c>
      <c r="C834" s="206"/>
      <c r="D834" s="219" t="s">
        <v>20</v>
      </c>
      <c r="E834" s="219" t="s">
        <v>20</v>
      </c>
      <c r="F834" s="219" t="s">
        <v>589</v>
      </c>
      <c r="G834" s="135" t="s">
        <v>50</v>
      </c>
      <c r="H834" s="304">
        <f>I834+J834+K834+L834</f>
        <v>0</v>
      </c>
      <c r="I834" s="305">
        <f t="shared" si="200"/>
        <v>0</v>
      </c>
      <c r="J834" s="305">
        <f t="shared" si="200"/>
        <v>0</v>
      </c>
      <c r="K834" s="305">
        <f t="shared" si="200"/>
        <v>0</v>
      </c>
      <c r="L834" s="305">
        <f t="shared" si="200"/>
        <v>0</v>
      </c>
    </row>
    <row r="835" spans="1:12" s="211" customFormat="1" ht="54.75" hidden="1" customHeight="1">
      <c r="A835" s="209"/>
      <c r="B835" s="206" t="s">
        <v>54</v>
      </c>
      <c r="C835" s="206"/>
      <c r="D835" s="219" t="s">
        <v>20</v>
      </c>
      <c r="E835" s="219" t="s">
        <v>20</v>
      </c>
      <c r="F835" s="219" t="s">
        <v>589</v>
      </c>
      <c r="G835" s="135" t="s">
        <v>48</v>
      </c>
      <c r="H835" s="304">
        <f>I835+J835+K835+L835</f>
        <v>0</v>
      </c>
      <c r="I835" s="326">
        <v>0</v>
      </c>
      <c r="J835" s="326">
        <v>0</v>
      </c>
      <c r="K835" s="326">
        <v>0</v>
      </c>
      <c r="L835" s="326">
        <v>0</v>
      </c>
    </row>
    <row r="836" spans="1:12" s="211" customFormat="1" ht="63.75" hidden="1">
      <c r="A836" s="209"/>
      <c r="B836" s="206" t="s">
        <v>156</v>
      </c>
      <c r="C836" s="206"/>
      <c r="D836" s="135" t="s">
        <v>20</v>
      </c>
      <c r="E836" s="135" t="s">
        <v>20</v>
      </c>
      <c r="F836" s="219" t="s">
        <v>223</v>
      </c>
      <c r="G836" s="135"/>
      <c r="H836" s="304">
        <f>SUM(I836:L836)</f>
        <v>0</v>
      </c>
      <c r="I836" s="326">
        <f>I837</f>
        <v>0</v>
      </c>
      <c r="J836" s="326">
        <f t="shared" ref="J836:L838" si="201">J837</f>
        <v>0</v>
      </c>
      <c r="K836" s="326">
        <f t="shared" si="201"/>
        <v>0</v>
      </c>
      <c r="L836" s="326">
        <f t="shared" si="201"/>
        <v>0</v>
      </c>
    </row>
    <row r="837" spans="1:12" s="211" customFormat="1" ht="25.5" hidden="1">
      <c r="A837" s="209"/>
      <c r="B837" s="206" t="s">
        <v>215</v>
      </c>
      <c r="C837" s="206"/>
      <c r="D837" s="135" t="s">
        <v>20</v>
      </c>
      <c r="E837" s="135" t="s">
        <v>20</v>
      </c>
      <c r="F837" s="219" t="s">
        <v>224</v>
      </c>
      <c r="G837" s="135"/>
      <c r="H837" s="304">
        <f>SUM(I837:L837)</f>
        <v>0</v>
      </c>
      <c r="I837" s="326">
        <f>I838</f>
        <v>0</v>
      </c>
      <c r="J837" s="326">
        <f t="shared" si="201"/>
        <v>0</v>
      </c>
      <c r="K837" s="326">
        <f t="shared" si="201"/>
        <v>0</v>
      </c>
      <c r="L837" s="326">
        <f t="shared" si="201"/>
        <v>0</v>
      </c>
    </row>
    <row r="838" spans="1:12" s="211" customFormat="1" ht="51" hidden="1">
      <c r="A838" s="209"/>
      <c r="B838" s="206" t="s">
        <v>222</v>
      </c>
      <c r="C838" s="206"/>
      <c r="D838" s="135" t="s">
        <v>20</v>
      </c>
      <c r="E838" s="135" t="s">
        <v>20</v>
      </c>
      <c r="F838" s="219" t="s">
        <v>224</v>
      </c>
      <c r="G838" s="135" t="s">
        <v>49</v>
      </c>
      <c r="H838" s="304">
        <f>SUM(I838:L838)</f>
        <v>0</v>
      </c>
      <c r="I838" s="305">
        <f>I839</f>
        <v>0</v>
      </c>
      <c r="J838" s="305">
        <f t="shared" si="201"/>
        <v>0</v>
      </c>
      <c r="K838" s="305">
        <f t="shared" si="201"/>
        <v>0</v>
      </c>
      <c r="L838" s="305">
        <f t="shared" si="201"/>
        <v>0</v>
      </c>
    </row>
    <row r="839" spans="1:12" s="211" customFormat="1" ht="54.75" hidden="1" customHeight="1">
      <c r="A839" s="209"/>
      <c r="B839" s="206" t="s">
        <v>225</v>
      </c>
      <c r="C839" s="206"/>
      <c r="D839" s="135" t="s">
        <v>20</v>
      </c>
      <c r="E839" s="135" t="s">
        <v>20</v>
      </c>
      <c r="F839" s="219" t="s">
        <v>224</v>
      </c>
      <c r="G839" s="135" t="s">
        <v>226</v>
      </c>
      <c r="H839" s="304">
        <f>SUM(I839:L839)</f>
        <v>0</v>
      </c>
      <c r="I839" s="305">
        <v>0</v>
      </c>
      <c r="J839" s="305">
        <v>0</v>
      </c>
      <c r="K839" s="305">
        <v>0</v>
      </c>
      <c r="L839" s="305">
        <v>0</v>
      </c>
    </row>
    <row r="840" spans="1:12" s="211" customFormat="1" ht="38.25">
      <c r="A840" s="269"/>
      <c r="B840" s="206" t="s">
        <v>213</v>
      </c>
      <c r="C840" s="258"/>
      <c r="D840" s="219" t="s">
        <v>20</v>
      </c>
      <c r="E840" s="219" t="s">
        <v>20</v>
      </c>
      <c r="F840" s="219" t="s">
        <v>214</v>
      </c>
      <c r="G840" s="260"/>
      <c r="H840" s="304">
        <f t="shared" ref="H840:H845" si="202">I840+J840+K840+L840</f>
        <v>41</v>
      </c>
      <c r="I840" s="305">
        <f>I841+I845</f>
        <v>41</v>
      </c>
      <c r="J840" s="305">
        <f>J841+J845</f>
        <v>0</v>
      </c>
      <c r="K840" s="305">
        <f>K841+K845</f>
        <v>0</v>
      </c>
      <c r="L840" s="305">
        <f>L841+L845</f>
        <v>0</v>
      </c>
    </row>
    <row r="841" spans="1:12" s="211" customFormat="1" ht="38.25">
      <c r="A841" s="269"/>
      <c r="B841" s="206" t="s">
        <v>199</v>
      </c>
      <c r="C841" s="258"/>
      <c r="D841" s="135" t="s">
        <v>20</v>
      </c>
      <c r="E841" s="135" t="s">
        <v>20</v>
      </c>
      <c r="F841" s="219" t="s">
        <v>217</v>
      </c>
      <c r="G841" s="135"/>
      <c r="H841" s="304">
        <f t="shared" si="202"/>
        <v>41</v>
      </c>
      <c r="I841" s="305">
        <f>I842</f>
        <v>41</v>
      </c>
      <c r="J841" s="305">
        <f t="shared" ref="J841:L842" si="203">J842</f>
        <v>0</v>
      </c>
      <c r="K841" s="305">
        <f t="shared" si="203"/>
        <v>0</v>
      </c>
      <c r="L841" s="305">
        <f t="shared" si="203"/>
        <v>0</v>
      </c>
    </row>
    <row r="842" spans="1:12" s="211" customFormat="1" ht="51">
      <c r="A842" s="212"/>
      <c r="B842" s="206" t="s">
        <v>88</v>
      </c>
      <c r="C842" s="233"/>
      <c r="D842" s="135" t="s">
        <v>20</v>
      </c>
      <c r="E842" s="135" t="s">
        <v>20</v>
      </c>
      <c r="F842" s="219" t="s">
        <v>217</v>
      </c>
      <c r="G842" s="135" t="s">
        <v>49</v>
      </c>
      <c r="H842" s="304">
        <f t="shared" si="202"/>
        <v>41</v>
      </c>
      <c r="I842" s="305">
        <f>I843</f>
        <v>41</v>
      </c>
      <c r="J842" s="305">
        <f t="shared" si="203"/>
        <v>0</v>
      </c>
      <c r="K842" s="305">
        <f t="shared" si="203"/>
        <v>0</v>
      </c>
      <c r="L842" s="305">
        <f t="shared" si="203"/>
        <v>0</v>
      </c>
    </row>
    <row r="843" spans="1:12" s="211" customFormat="1">
      <c r="A843" s="212"/>
      <c r="B843" s="206" t="s">
        <v>51</v>
      </c>
      <c r="C843" s="233"/>
      <c r="D843" s="135" t="s">
        <v>20</v>
      </c>
      <c r="E843" s="135" t="s">
        <v>20</v>
      </c>
      <c r="F843" s="219" t="s">
        <v>217</v>
      </c>
      <c r="G843" s="135" t="s">
        <v>50</v>
      </c>
      <c r="H843" s="304">
        <f t="shared" si="202"/>
        <v>41</v>
      </c>
      <c r="I843" s="305">
        <f>I844</f>
        <v>41</v>
      </c>
      <c r="J843" s="305">
        <f>J844</f>
        <v>0</v>
      </c>
      <c r="K843" s="305">
        <f>K844</f>
        <v>0</v>
      </c>
      <c r="L843" s="305">
        <f>L844</f>
        <v>0</v>
      </c>
    </row>
    <row r="844" spans="1:12" s="211" customFormat="1" ht="54.75" customHeight="1">
      <c r="A844" s="212"/>
      <c r="B844" s="206" t="s">
        <v>52</v>
      </c>
      <c r="C844" s="233"/>
      <c r="D844" s="135" t="s">
        <v>20</v>
      </c>
      <c r="E844" s="135" t="s">
        <v>20</v>
      </c>
      <c r="F844" s="219" t="s">
        <v>217</v>
      </c>
      <c r="G844" s="135" t="s">
        <v>53</v>
      </c>
      <c r="H844" s="304">
        <f t="shared" si="202"/>
        <v>41</v>
      </c>
      <c r="I844" s="305">
        <f>41</f>
        <v>41</v>
      </c>
      <c r="J844" s="325">
        <v>0</v>
      </c>
      <c r="K844" s="325">
        <v>0</v>
      </c>
      <c r="L844" s="325">
        <v>0</v>
      </c>
    </row>
    <row r="845" spans="1:12" s="211" customFormat="1" ht="25.5" hidden="1">
      <c r="A845" s="212"/>
      <c r="B845" s="105" t="s">
        <v>537</v>
      </c>
      <c r="C845" s="233"/>
      <c r="D845" s="135" t="s">
        <v>20</v>
      </c>
      <c r="E845" s="135" t="s">
        <v>20</v>
      </c>
      <c r="F845" s="219" t="s">
        <v>216</v>
      </c>
      <c r="G845" s="135"/>
      <c r="H845" s="304">
        <f t="shared" si="202"/>
        <v>0</v>
      </c>
      <c r="I845" s="305">
        <f>I848+I849</f>
        <v>0</v>
      </c>
      <c r="J845" s="305">
        <f>J842</f>
        <v>0</v>
      </c>
      <c r="K845" s="305">
        <f>K842</f>
        <v>0</v>
      </c>
      <c r="L845" s="305">
        <f>L842</f>
        <v>0</v>
      </c>
    </row>
    <row r="846" spans="1:12" s="211" customFormat="1" ht="38.25" hidden="1">
      <c r="A846" s="212"/>
      <c r="B846" s="105" t="s">
        <v>86</v>
      </c>
      <c r="C846" s="127"/>
      <c r="D846" s="135" t="s">
        <v>20</v>
      </c>
      <c r="E846" s="135" t="s">
        <v>20</v>
      </c>
      <c r="F846" s="219" t="s">
        <v>216</v>
      </c>
      <c r="G846" s="135" t="s">
        <v>57</v>
      </c>
      <c r="H846" s="304">
        <f>SUM(I846:L846)</f>
        <v>0</v>
      </c>
      <c r="I846" s="305">
        <f t="shared" ref="I846:L847" si="204">I847</f>
        <v>0</v>
      </c>
      <c r="J846" s="305">
        <f t="shared" si="204"/>
        <v>0</v>
      </c>
      <c r="K846" s="305">
        <f t="shared" si="204"/>
        <v>0</v>
      </c>
      <c r="L846" s="305">
        <f t="shared" si="204"/>
        <v>0</v>
      </c>
    </row>
    <row r="847" spans="1:12" s="211" customFormat="1" ht="38.25" hidden="1">
      <c r="A847" s="212"/>
      <c r="B847" s="105" t="s">
        <v>111</v>
      </c>
      <c r="C847" s="127"/>
      <c r="D847" s="135" t="s">
        <v>20</v>
      </c>
      <c r="E847" s="135" t="s">
        <v>20</v>
      </c>
      <c r="F847" s="219" t="s">
        <v>216</v>
      </c>
      <c r="G847" s="135" t="s">
        <v>59</v>
      </c>
      <c r="H847" s="304">
        <f>SUM(I847:L847)</f>
        <v>0</v>
      </c>
      <c r="I847" s="305">
        <f t="shared" si="204"/>
        <v>0</v>
      </c>
      <c r="J847" s="305">
        <f t="shared" si="204"/>
        <v>0</v>
      </c>
      <c r="K847" s="305">
        <f t="shared" si="204"/>
        <v>0</v>
      </c>
      <c r="L847" s="305">
        <f t="shared" si="204"/>
        <v>0</v>
      </c>
    </row>
    <row r="848" spans="1:12" s="211" customFormat="1" ht="51" hidden="1">
      <c r="A848" s="212"/>
      <c r="B848" s="105" t="s">
        <v>258</v>
      </c>
      <c r="C848" s="127"/>
      <c r="D848" s="135" t="s">
        <v>20</v>
      </c>
      <c r="E848" s="135" t="s">
        <v>20</v>
      </c>
      <c r="F848" s="219" t="s">
        <v>216</v>
      </c>
      <c r="G848" s="135" t="s">
        <v>61</v>
      </c>
      <c r="H848" s="304">
        <f>SUM(I848:L848)</f>
        <v>0</v>
      </c>
      <c r="I848" s="305">
        <v>0</v>
      </c>
      <c r="J848" s="325">
        <v>0</v>
      </c>
      <c r="K848" s="325">
        <v>0</v>
      </c>
      <c r="L848" s="325">
        <v>0</v>
      </c>
    </row>
    <row r="849" spans="1:12" s="211" customFormat="1" ht="54.75" hidden="1" customHeight="1">
      <c r="A849" s="212"/>
      <c r="B849" s="206" t="s">
        <v>245</v>
      </c>
      <c r="C849" s="233"/>
      <c r="D849" s="135" t="s">
        <v>20</v>
      </c>
      <c r="E849" s="135" t="s">
        <v>20</v>
      </c>
      <c r="F849" s="219" t="s">
        <v>216</v>
      </c>
      <c r="G849" s="135" t="s">
        <v>49</v>
      </c>
      <c r="H849" s="304">
        <f>I849+J849+K849+L849</f>
        <v>0</v>
      </c>
      <c r="I849" s="305">
        <f>I850+I852</f>
        <v>0</v>
      </c>
      <c r="J849" s="305">
        <f>J850+J852</f>
        <v>0</v>
      </c>
      <c r="K849" s="305">
        <f>K850+K852</f>
        <v>0</v>
      </c>
      <c r="L849" s="305">
        <f>L850+L852</f>
        <v>0</v>
      </c>
    </row>
    <row r="850" spans="1:12" s="211" customFormat="1" hidden="1">
      <c r="A850" s="212"/>
      <c r="B850" s="206" t="s">
        <v>51</v>
      </c>
      <c r="C850" s="233"/>
      <c r="D850" s="135" t="s">
        <v>20</v>
      </c>
      <c r="E850" s="135" t="s">
        <v>20</v>
      </c>
      <c r="F850" s="219" t="s">
        <v>216</v>
      </c>
      <c r="G850" s="135" t="s">
        <v>50</v>
      </c>
      <c r="H850" s="304">
        <f>I850+J850+K850+L850</f>
        <v>0</v>
      </c>
      <c r="I850" s="305">
        <f>I851</f>
        <v>0</v>
      </c>
      <c r="J850" s="305">
        <f>J851</f>
        <v>0</v>
      </c>
      <c r="K850" s="305">
        <f>K851</f>
        <v>0</v>
      </c>
      <c r="L850" s="305">
        <f>L851</f>
        <v>0</v>
      </c>
    </row>
    <row r="851" spans="1:12" s="211" customFormat="1" ht="25.5" hidden="1">
      <c r="A851" s="212"/>
      <c r="B851" s="206" t="s">
        <v>54</v>
      </c>
      <c r="C851" s="233"/>
      <c r="D851" s="135" t="s">
        <v>20</v>
      </c>
      <c r="E851" s="135" t="s">
        <v>20</v>
      </c>
      <c r="F851" s="219" t="s">
        <v>216</v>
      </c>
      <c r="G851" s="135" t="s">
        <v>48</v>
      </c>
      <c r="H851" s="304">
        <f>I851+J851+K851+L851</f>
        <v>0</v>
      </c>
      <c r="I851" s="305">
        <v>0</v>
      </c>
      <c r="J851" s="325">
        <v>0</v>
      </c>
      <c r="K851" s="325">
        <v>0</v>
      </c>
      <c r="L851" s="325">
        <v>0</v>
      </c>
    </row>
    <row r="852" spans="1:12" s="211" customFormat="1" hidden="1">
      <c r="A852" s="209"/>
      <c r="B852" s="206" t="s">
        <v>66</v>
      </c>
      <c r="C852" s="233"/>
      <c r="D852" s="135" t="s">
        <v>20</v>
      </c>
      <c r="E852" s="135" t="s">
        <v>20</v>
      </c>
      <c r="F852" s="219" t="s">
        <v>216</v>
      </c>
      <c r="G852" s="135" t="s">
        <v>64</v>
      </c>
      <c r="H852" s="304">
        <f>SUM(I852:L852)</f>
        <v>0</v>
      </c>
      <c r="I852" s="305">
        <f>I853</f>
        <v>0</v>
      </c>
      <c r="J852" s="305">
        <f>J853</f>
        <v>0</v>
      </c>
      <c r="K852" s="305">
        <f>K853</f>
        <v>0</v>
      </c>
      <c r="L852" s="305">
        <f>L853</f>
        <v>0</v>
      </c>
    </row>
    <row r="853" spans="1:12" s="211" customFormat="1" ht="25.5" hidden="1">
      <c r="A853" s="209"/>
      <c r="B853" s="206" t="s">
        <v>84</v>
      </c>
      <c r="C853" s="233"/>
      <c r="D853" s="135" t="s">
        <v>20</v>
      </c>
      <c r="E853" s="135" t="s">
        <v>20</v>
      </c>
      <c r="F853" s="219" t="s">
        <v>216</v>
      </c>
      <c r="G853" s="135" t="s">
        <v>82</v>
      </c>
      <c r="H853" s="304">
        <f>SUM(I853:L853)</f>
        <v>0</v>
      </c>
      <c r="I853" s="305">
        <v>0</v>
      </c>
      <c r="J853" s="305">
        <v>0</v>
      </c>
      <c r="K853" s="305">
        <v>0</v>
      </c>
      <c r="L853" s="305">
        <v>0</v>
      </c>
    </row>
    <row r="854" spans="1:12" s="211" customFormat="1">
      <c r="A854" s="215"/>
      <c r="B854" s="258" t="s">
        <v>46</v>
      </c>
      <c r="C854" s="258"/>
      <c r="D854" s="260" t="s">
        <v>23</v>
      </c>
      <c r="E854" s="260" t="s">
        <v>15</v>
      </c>
      <c r="F854" s="260"/>
      <c r="G854" s="260"/>
      <c r="H854" s="304">
        <f t="shared" ref="H854:H865" si="205">I854+J854+K854+L854</f>
        <v>2661.7</v>
      </c>
      <c r="I854" s="304">
        <f>I855+I960</f>
        <v>2000</v>
      </c>
      <c r="J854" s="304">
        <f>J855+J960</f>
        <v>0</v>
      </c>
      <c r="K854" s="304">
        <f>K855+K960</f>
        <v>0</v>
      </c>
      <c r="L854" s="304">
        <f>L855+L960</f>
        <v>661.7</v>
      </c>
    </row>
    <row r="855" spans="1:12" s="211" customFormat="1">
      <c r="A855" s="215"/>
      <c r="B855" s="127" t="s">
        <v>34</v>
      </c>
      <c r="C855" s="127"/>
      <c r="D855" s="260" t="s">
        <v>23</v>
      </c>
      <c r="E855" s="260" t="s">
        <v>14</v>
      </c>
      <c r="F855" s="260"/>
      <c r="G855" s="260"/>
      <c r="H855" s="304">
        <f t="shared" si="205"/>
        <v>2661.7</v>
      </c>
      <c r="I855" s="304">
        <f>I856+I956</f>
        <v>2000</v>
      </c>
      <c r="J855" s="304">
        <f>J856+J956</f>
        <v>0</v>
      </c>
      <c r="K855" s="304">
        <f>K856+K956</f>
        <v>0</v>
      </c>
      <c r="L855" s="304">
        <f>L856+L956</f>
        <v>661.7</v>
      </c>
    </row>
    <row r="856" spans="1:12" s="211" customFormat="1" ht="38.25">
      <c r="A856" s="215"/>
      <c r="B856" s="206" t="s">
        <v>95</v>
      </c>
      <c r="C856" s="127"/>
      <c r="D856" s="135" t="s">
        <v>23</v>
      </c>
      <c r="E856" s="135" t="s">
        <v>14</v>
      </c>
      <c r="F856" s="135" t="s">
        <v>227</v>
      </c>
      <c r="G856" s="135"/>
      <c r="H856" s="304">
        <f t="shared" si="205"/>
        <v>2395.6999999999998</v>
      </c>
      <c r="I856" s="305">
        <f>I857+I893+I908</f>
        <v>2000</v>
      </c>
      <c r="J856" s="305">
        <f>J857+J893+J908</f>
        <v>0</v>
      </c>
      <c r="K856" s="305">
        <f>K857+K893+K908</f>
        <v>0</v>
      </c>
      <c r="L856" s="305">
        <f>L857+L893+L908</f>
        <v>395.7</v>
      </c>
    </row>
    <row r="857" spans="1:12" s="211" customFormat="1" ht="25.5" hidden="1">
      <c r="A857" s="215"/>
      <c r="B857" s="206" t="s">
        <v>408</v>
      </c>
      <c r="C857" s="127"/>
      <c r="D857" s="135" t="s">
        <v>23</v>
      </c>
      <c r="E857" s="135" t="s">
        <v>14</v>
      </c>
      <c r="F857" s="135" t="s">
        <v>409</v>
      </c>
      <c r="G857" s="135"/>
      <c r="H857" s="304">
        <f t="shared" si="205"/>
        <v>0</v>
      </c>
      <c r="I857" s="305">
        <f>I858+I874+I879+I884</f>
        <v>0</v>
      </c>
      <c r="J857" s="305">
        <f>J858+J874+J879+J884</f>
        <v>0</v>
      </c>
      <c r="K857" s="305">
        <f>K858+K874+K879+K884</f>
        <v>0</v>
      </c>
      <c r="L857" s="305">
        <f>L858+L874+L879+L884</f>
        <v>0</v>
      </c>
    </row>
    <row r="858" spans="1:12" s="211" customFormat="1" ht="54.75" hidden="1" customHeight="1">
      <c r="A858" s="215"/>
      <c r="B858" s="206" t="s">
        <v>410</v>
      </c>
      <c r="C858" s="127"/>
      <c r="D858" s="135" t="s">
        <v>23</v>
      </c>
      <c r="E858" s="135" t="s">
        <v>14</v>
      </c>
      <c r="F858" s="135" t="s">
        <v>411</v>
      </c>
      <c r="G858" s="135"/>
      <c r="H858" s="304">
        <f t="shared" si="205"/>
        <v>0</v>
      </c>
      <c r="I858" s="305">
        <f>I859+I864+I869</f>
        <v>0</v>
      </c>
      <c r="J858" s="305">
        <f>J859+J864+J869</f>
        <v>0</v>
      </c>
      <c r="K858" s="305">
        <f>K859+K864+K869</f>
        <v>0</v>
      </c>
      <c r="L858" s="305">
        <f>L859+L864+L869</f>
        <v>0</v>
      </c>
    </row>
    <row r="859" spans="1:12" s="211" customFormat="1" ht="127.5" hidden="1">
      <c r="A859" s="215"/>
      <c r="B859" s="228" t="s">
        <v>456</v>
      </c>
      <c r="C859" s="127"/>
      <c r="D859" s="135" t="s">
        <v>23</v>
      </c>
      <c r="E859" s="135" t="s">
        <v>14</v>
      </c>
      <c r="F859" s="135" t="s">
        <v>457</v>
      </c>
      <c r="G859" s="135"/>
      <c r="H859" s="304">
        <f>SUM(I859:L859)</f>
        <v>0</v>
      </c>
      <c r="I859" s="305">
        <f>I860</f>
        <v>0</v>
      </c>
      <c r="J859" s="305">
        <f t="shared" ref="J859:L860" si="206">J860</f>
        <v>0</v>
      </c>
      <c r="K859" s="305">
        <f t="shared" si="206"/>
        <v>0</v>
      </c>
      <c r="L859" s="305">
        <f t="shared" si="206"/>
        <v>0</v>
      </c>
    </row>
    <row r="860" spans="1:12" s="211" customFormat="1" ht="51" hidden="1">
      <c r="A860" s="209"/>
      <c r="B860" s="206" t="s">
        <v>245</v>
      </c>
      <c r="C860" s="233"/>
      <c r="D860" s="135" t="s">
        <v>23</v>
      </c>
      <c r="E860" s="135" t="s">
        <v>14</v>
      </c>
      <c r="F860" s="135" t="s">
        <v>457</v>
      </c>
      <c r="G860" s="135" t="s">
        <v>49</v>
      </c>
      <c r="H860" s="304">
        <f>I860+J860+K860+L860</f>
        <v>0</v>
      </c>
      <c r="I860" s="305">
        <f>I861</f>
        <v>0</v>
      </c>
      <c r="J860" s="305">
        <f t="shared" si="206"/>
        <v>0</v>
      </c>
      <c r="K860" s="305">
        <f t="shared" si="206"/>
        <v>0</v>
      </c>
      <c r="L860" s="305">
        <f t="shared" si="206"/>
        <v>0</v>
      </c>
    </row>
    <row r="861" spans="1:12" s="211" customFormat="1" hidden="1">
      <c r="A861" s="209"/>
      <c r="B861" s="206" t="s">
        <v>66</v>
      </c>
      <c r="C861" s="233"/>
      <c r="D861" s="135" t="s">
        <v>23</v>
      </c>
      <c r="E861" s="135" t="s">
        <v>14</v>
      </c>
      <c r="F861" s="135" t="s">
        <v>457</v>
      </c>
      <c r="G861" s="135" t="s">
        <v>64</v>
      </c>
      <c r="H861" s="304">
        <f>SUM(I861:L861)</f>
        <v>0</v>
      </c>
      <c r="I861" s="305">
        <f>I863</f>
        <v>0</v>
      </c>
      <c r="J861" s="305">
        <f>J863</f>
        <v>0</v>
      </c>
      <c r="K861" s="305">
        <f>K863</f>
        <v>0</v>
      </c>
      <c r="L861" s="305">
        <f>L862+L863</f>
        <v>0</v>
      </c>
    </row>
    <row r="862" spans="1:12" s="211" customFormat="1" ht="76.5" hidden="1">
      <c r="A862" s="209"/>
      <c r="B862" s="8" t="s">
        <v>83</v>
      </c>
      <c r="C862" s="233"/>
      <c r="D862" s="135" t="s">
        <v>23</v>
      </c>
      <c r="E862" s="135" t="s">
        <v>14</v>
      </c>
      <c r="F862" s="135" t="s">
        <v>457</v>
      </c>
      <c r="G862" s="135" t="s">
        <v>65</v>
      </c>
      <c r="H862" s="304">
        <f>SUM(I862:L862)</f>
        <v>0</v>
      </c>
      <c r="I862" s="305">
        <v>0</v>
      </c>
      <c r="J862" s="305">
        <v>0</v>
      </c>
      <c r="K862" s="305">
        <v>0</v>
      </c>
      <c r="L862" s="305"/>
    </row>
    <row r="863" spans="1:12" s="211" customFormat="1" ht="34.5" hidden="1" customHeight="1">
      <c r="A863" s="209"/>
      <c r="B863" s="206" t="s">
        <v>84</v>
      </c>
      <c r="C863" s="233"/>
      <c r="D863" s="135" t="s">
        <v>23</v>
      </c>
      <c r="E863" s="135" t="s">
        <v>14</v>
      </c>
      <c r="F863" s="135" t="s">
        <v>457</v>
      </c>
      <c r="G863" s="135" t="s">
        <v>82</v>
      </c>
      <c r="H863" s="304">
        <f>SUM(I863:L863)</f>
        <v>0</v>
      </c>
      <c r="I863" s="305">
        <v>0</v>
      </c>
      <c r="J863" s="305">
        <v>0</v>
      </c>
      <c r="K863" s="305">
        <v>0</v>
      </c>
      <c r="L863" s="305"/>
    </row>
    <row r="864" spans="1:12" s="211" customFormat="1" ht="127.5" hidden="1">
      <c r="A864" s="215"/>
      <c r="B864" s="206" t="s">
        <v>494</v>
      </c>
      <c r="C864" s="127"/>
      <c r="D864" s="135" t="s">
        <v>23</v>
      </c>
      <c r="E864" s="135" t="s">
        <v>14</v>
      </c>
      <c r="F864" s="135" t="s">
        <v>412</v>
      </c>
      <c r="G864" s="135"/>
      <c r="H864" s="304">
        <f t="shared" si="205"/>
        <v>0</v>
      </c>
      <c r="I864" s="305">
        <f>I865</f>
        <v>0</v>
      </c>
      <c r="J864" s="305">
        <f t="shared" ref="J864:L865" si="207">J865</f>
        <v>0</v>
      </c>
      <c r="K864" s="305">
        <f t="shared" si="207"/>
        <v>0</v>
      </c>
      <c r="L864" s="305">
        <f t="shared" si="207"/>
        <v>0</v>
      </c>
    </row>
    <row r="865" spans="1:12" s="211" customFormat="1" ht="54.75" hidden="1" customHeight="1">
      <c r="A865" s="209"/>
      <c r="B865" s="206" t="s">
        <v>245</v>
      </c>
      <c r="C865" s="233"/>
      <c r="D865" s="135" t="s">
        <v>23</v>
      </c>
      <c r="E865" s="135" t="s">
        <v>14</v>
      </c>
      <c r="F865" s="135" t="s">
        <v>412</v>
      </c>
      <c r="G865" s="135" t="s">
        <v>49</v>
      </c>
      <c r="H865" s="304">
        <f t="shared" si="205"/>
        <v>0</v>
      </c>
      <c r="I865" s="305">
        <f>I866</f>
        <v>0</v>
      </c>
      <c r="J865" s="305">
        <f t="shared" si="207"/>
        <v>0</v>
      </c>
      <c r="K865" s="305">
        <f t="shared" si="207"/>
        <v>0</v>
      </c>
      <c r="L865" s="305">
        <f t="shared" si="207"/>
        <v>0</v>
      </c>
    </row>
    <row r="866" spans="1:12" s="211" customFormat="1" hidden="1">
      <c r="A866" s="209"/>
      <c r="B866" s="206" t="s">
        <v>66</v>
      </c>
      <c r="C866" s="233"/>
      <c r="D866" s="135" t="s">
        <v>23</v>
      </c>
      <c r="E866" s="135" t="s">
        <v>14</v>
      </c>
      <c r="F866" s="135" t="s">
        <v>412</v>
      </c>
      <c r="G866" s="135" t="s">
        <v>64</v>
      </c>
      <c r="H866" s="304">
        <f>SUM(I866:L866)</f>
        <v>0</v>
      </c>
      <c r="I866" s="305">
        <f>I868</f>
        <v>0</v>
      </c>
      <c r="J866" s="305">
        <f>J868</f>
        <v>0</v>
      </c>
      <c r="K866" s="305">
        <f>K867+K868</f>
        <v>0</v>
      </c>
      <c r="L866" s="305">
        <f>L868</f>
        <v>0</v>
      </c>
    </row>
    <row r="867" spans="1:12" s="211" customFormat="1" ht="76.5" hidden="1">
      <c r="A867" s="209"/>
      <c r="B867" s="8" t="s">
        <v>83</v>
      </c>
      <c r="C867" s="233"/>
      <c r="D867" s="135" t="s">
        <v>23</v>
      </c>
      <c r="E867" s="135" t="s">
        <v>14</v>
      </c>
      <c r="F867" s="135" t="s">
        <v>412</v>
      </c>
      <c r="G867" s="135" t="s">
        <v>65</v>
      </c>
      <c r="H867" s="304">
        <f>SUM(I867:L867)</f>
        <v>0</v>
      </c>
      <c r="I867" s="305">
        <v>0</v>
      </c>
      <c r="J867" s="305">
        <v>0</v>
      </c>
      <c r="K867" s="305"/>
      <c r="L867" s="305">
        <v>0</v>
      </c>
    </row>
    <row r="868" spans="1:12" s="211" customFormat="1" ht="25.5" hidden="1">
      <c r="A868" s="209"/>
      <c r="B868" s="206" t="s">
        <v>84</v>
      </c>
      <c r="C868" s="233"/>
      <c r="D868" s="135" t="s">
        <v>23</v>
      </c>
      <c r="E868" s="135" t="s">
        <v>14</v>
      </c>
      <c r="F868" s="135" t="s">
        <v>412</v>
      </c>
      <c r="G868" s="135" t="s">
        <v>82</v>
      </c>
      <c r="H868" s="304">
        <f>SUM(I868:L868)</f>
        <v>0</v>
      </c>
      <c r="I868" s="305">
        <v>0</v>
      </c>
      <c r="J868" s="305">
        <v>0</v>
      </c>
      <c r="K868" s="305"/>
      <c r="L868" s="305">
        <v>0</v>
      </c>
    </row>
    <row r="869" spans="1:12" s="211" customFormat="1" ht="140.25" hidden="1">
      <c r="A869" s="209"/>
      <c r="B869" s="206" t="s">
        <v>495</v>
      </c>
      <c r="C869" s="233"/>
      <c r="D869" s="135" t="s">
        <v>23</v>
      </c>
      <c r="E869" s="135" t="s">
        <v>14</v>
      </c>
      <c r="F869" s="135" t="s">
        <v>413</v>
      </c>
      <c r="G869" s="135"/>
      <c r="H869" s="304">
        <f>I869+J869+K869+L869</f>
        <v>0</v>
      </c>
      <c r="I869" s="305">
        <f>I870</f>
        <v>0</v>
      </c>
      <c r="J869" s="305">
        <f t="shared" ref="J869:L870" si="208">J870</f>
        <v>0</v>
      </c>
      <c r="K869" s="305">
        <f t="shared" si="208"/>
        <v>0</v>
      </c>
      <c r="L869" s="305">
        <f t="shared" si="208"/>
        <v>0</v>
      </c>
    </row>
    <row r="870" spans="1:12" s="211" customFormat="1" ht="54.75" hidden="1" customHeight="1">
      <c r="A870" s="209"/>
      <c r="B870" s="206" t="s">
        <v>245</v>
      </c>
      <c r="C870" s="233"/>
      <c r="D870" s="135" t="s">
        <v>23</v>
      </c>
      <c r="E870" s="135" t="s">
        <v>14</v>
      </c>
      <c r="F870" s="135" t="s">
        <v>413</v>
      </c>
      <c r="G870" s="135" t="s">
        <v>49</v>
      </c>
      <c r="H870" s="304">
        <f>I870+J870+K870+L870</f>
        <v>0</v>
      </c>
      <c r="I870" s="305">
        <f>I871</f>
        <v>0</v>
      </c>
      <c r="J870" s="305">
        <f t="shared" si="208"/>
        <v>0</v>
      </c>
      <c r="K870" s="305">
        <f t="shared" si="208"/>
        <v>0</v>
      </c>
      <c r="L870" s="305">
        <f t="shared" si="208"/>
        <v>0</v>
      </c>
    </row>
    <row r="871" spans="1:12" s="211" customFormat="1" hidden="1">
      <c r="A871" s="209"/>
      <c r="B871" s="206" t="s">
        <v>66</v>
      </c>
      <c r="C871" s="233"/>
      <c r="D871" s="135" t="s">
        <v>23</v>
      </c>
      <c r="E871" s="135" t="s">
        <v>14</v>
      </c>
      <c r="F871" s="135" t="s">
        <v>413</v>
      </c>
      <c r="G871" s="135" t="s">
        <v>64</v>
      </c>
      <c r="H871" s="304">
        <f>SUM(I871:L871)</f>
        <v>0</v>
      </c>
      <c r="I871" s="305">
        <f>I872+I873</f>
        <v>0</v>
      </c>
      <c r="J871" s="305">
        <f>J873</f>
        <v>0</v>
      </c>
      <c r="K871" s="305">
        <f>K872+K873</f>
        <v>0</v>
      </c>
      <c r="L871" s="305">
        <f>L873</f>
        <v>0</v>
      </c>
    </row>
    <row r="872" spans="1:12" s="211" customFormat="1" ht="76.5" hidden="1">
      <c r="A872" s="209"/>
      <c r="B872" s="8" t="s">
        <v>83</v>
      </c>
      <c r="C872" s="233"/>
      <c r="D872" s="135" t="s">
        <v>23</v>
      </c>
      <c r="E872" s="135" t="s">
        <v>14</v>
      </c>
      <c r="F872" s="135" t="s">
        <v>413</v>
      </c>
      <c r="G872" s="135" t="s">
        <v>65</v>
      </c>
      <c r="H872" s="304">
        <f>SUM(I872:L872)</f>
        <v>0</v>
      </c>
      <c r="I872" s="305"/>
      <c r="J872" s="305">
        <v>0</v>
      </c>
      <c r="K872" s="305">
        <v>0</v>
      </c>
      <c r="L872" s="305">
        <v>0</v>
      </c>
    </row>
    <row r="873" spans="1:12" s="211" customFormat="1" ht="25.5" hidden="1">
      <c r="A873" s="209"/>
      <c r="B873" s="206" t="s">
        <v>84</v>
      </c>
      <c r="C873" s="233"/>
      <c r="D873" s="135" t="s">
        <v>23</v>
      </c>
      <c r="E873" s="135" t="s">
        <v>14</v>
      </c>
      <c r="F873" s="135" t="s">
        <v>413</v>
      </c>
      <c r="G873" s="135" t="s">
        <v>82</v>
      </c>
      <c r="H873" s="304">
        <f>SUM(I873:L873)</f>
        <v>0</v>
      </c>
      <c r="I873" s="305"/>
      <c r="J873" s="305">
        <v>0</v>
      </c>
      <c r="K873" s="305">
        <v>0</v>
      </c>
      <c r="L873" s="305">
        <v>0</v>
      </c>
    </row>
    <row r="874" spans="1:12" s="211" customFormat="1" ht="51" hidden="1">
      <c r="A874" s="209"/>
      <c r="B874" s="206" t="s">
        <v>414</v>
      </c>
      <c r="C874" s="233"/>
      <c r="D874" s="135" t="s">
        <v>23</v>
      </c>
      <c r="E874" s="135" t="s">
        <v>14</v>
      </c>
      <c r="F874" s="135" t="s">
        <v>415</v>
      </c>
      <c r="G874" s="135"/>
      <c r="H874" s="304">
        <f>I874+J874+K874+L874</f>
        <v>0</v>
      </c>
      <c r="I874" s="305">
        <f>I875</f>
        <v>0</v>
      </c>
      <c r="J874" s="305">
        <f t="shared" ref="J874:L877" si="209">J875</f>
        <v>0</v>
      </c>
      <c r="K874" s="305">
        <f t="shared" si="209"/>
        <v>0</v>
      </c>
      <c r="L874" s="305">
        <f t="shared" si="209"/>
        <v>0</v>
      </c>
    </row>
    <row r="875" spans="1:12" s="211" customFormat="1" ht="25.5" hidden="1">
      <c r="A875" s="215"/>
      <c r="B875" s="105" t="s">
        <v>537</v>
      </c>
      <c r="C875" s="127"/>
      <c r="D875" s="135" t="s">
        <v>23</v>
      </c>
      <c r="E875" s="135" t="s">
        <v>14</v>
      </c>
      <c r="F875" s="135" t="s">
        <v>555</v>
      </c>
      <c r="G875" s="135"/>
      <c r="H875" s="304">
        <f>I875+J875+K875+L875</f>
        <v>0</v>
      </c>
      <c r="I875" s="305">
        <f>I876</f>
        <v>0</v>
      </c>
      <c r="J875" s="305">
        <f t="shared" si="209"/>
        <v>0</v>
      </c>
      <c r="K875" s="305">
        <f t="shared" si="209"/>
        <v>0</v>
      </c>
      <c r="L875" s="305">
        <f t="shared" si="209"/>
        <v>0</v>
      </c>
    </row>
    <row r="876" spans="1:12" s="211" customFormat="1" ht="54.75" hidden="1" customHeight="1">
      <c r="A876" s="209"/>
      <c r="B876" s="206" t="s">
        <v>245</v>
      </c>
      <c r="C876" s="233"/>
      <c r="D876" s="135" t="s">
        <v>23</v>
      </c>
      <c r="E876" s="135" t="s">
        <v>14</v>
      </c>
      <c r="F876" s="135" t="s">
        <v>555</v>
      </c>
      <c r="G876" s="135" t="s">
        <v>49</v>
      </c>
      <c r="H876" s="304">
        <f>I876+J876+K876+L876</f>
        <v>0</v>
      </c>
      <c r="I876" s="305">
        <f>I877</f>
        <v>0</v>
      </c>
      <c r="J876" s="305">
        <f t="shared" si="209"/>
        <v>0</v>
      </c>
      <c r="K876" s="305">
        <f t="shared" si="209"/>
        <v>0</v>
      </c>
      <c r="L876" s="305">
        <f t="shared" si="209"/>
        <v>0</v>
      </c>
    </row>
    <row r="877" spans="1:12" s="211" customFormat="1" hidden="1">
      <c r="A877" s="209"/>
      <c r="B877" s="206" t="s">
        <v>66</v>
      </c>
      <c r="C877" s="233"/>
      <c r="D877" s="135" t="s">
        <v>23</v>
      </c>
      <c r="E877" s="135" t="s">
        <v>14</v>
      </c>
      <c r="F877" s="135" t="s">
        <v>555</v>
      </c>
      <c r="G877" s="135" t="s">
        <v>64</v>
      </c>
      <c r="H877" s="304">
        <f>SUM(I877:L877)</f>
        <v>0</v>
      </c>
      <c r="I877" s="305">
        <f>I878</f>
        <v>0</v>
      </c>
      <c r="J877" s="305">
        <f t="shared" si="209"/>
        <v>0</v>
      </c>
      <c r="K877" s="305">
        <f t="shared" si="209"/>
        <v>0</v>
      </c>
      <c r="L877" s="305">
        <f t="shared" si="209"/>
        <v>0</v>
      </c>
    </row>
    <row r="878" spans="1:12" s="211" customFormat="1" ht="25.5" hidden="1">
      <c r="A878" s="209"/>
      <c r="B878" s="206" t="s">
        <v>84</v>
      </c>
      <c r="C878" s="233"/>
      <c r="D878" s="135" t="s">
        <v>23</v>
      </c>
      <c r="E878" s="135" t="s">
        <v>14</v>
      </c>
      <c r="F878" s="135" t="s">
        <v>555</v>
      </c>
      <c r="G878" s="135" t="s">
        <v>82</v>
      </c>
      <c r="H878" s="304">
        <f>SUM(I878:L878)</f>
        <v>0</v>
      </c>
      <c r="I878" s="305">
        <v>0</v>
      </c>
      <c r="J878" s="305">
        <v>0</v>
      </c>
      <c r="K878" s="305">
        <v>0</v>
      </c>
      <c r="L878" s="305">
        <v>0</v>
      </c>
    </row>
    <row r="879" spans="1:12" s="211" customFormat="1" ht="25.5" hidden="1">
      <c r="A879" s="209"/>
      <c r="B879" s="206" t="s">
        <v>416</v>
      </c>
      <c r="C879" s="233"/>
      <c r="D879" s="135" t="s">
        <v>23</v>
      </c>
      <c r="E879" s="135" t="s">
        <v>14</v>
      </c>
      <c r="F879" s="135" t="s">
        <v>417</v>
      </c>
      <c r="G879" s="135"/>
      <c r="H879" s="304">
        <f>I879+J879+K879+L879</f>
        <v>0</v>
      </c>
      <c r="I879" s="305">
        <f>I880</f>
        <v>0</v>
      </c>
      <c r="J879" s="305">
        <f t="shared" ref="J879:L882" si="210">J880</f>
        <v>0</v>
      </c>
      <c r="K879" s="305">
        <f t="shared" si="210"/>
        <v>0</v>
      </c>
      <c r="L879" s="305">
        <f t="shared" si="210"/>
        <v>0</v>
      </c>
    </row>
    <row r="880" spans="1:12" s="211" customFormat="1" ht="25.5" hidden="1">
      <c r="A880" s="215"/>
      <c r="B880" s="105" t="s">
        <v>537</v>
      </c>
      <c r="C880" s="127"/>
      <c r="D880" s="135" t="s">
        <v>23</v>
      </c>
      <c r="E880" s="135" t="s">
        <v>14</v>
      </c>
      <c r="F880" s="135" t="s">
        <v>554</v>
      </c>
      <c r="G880" s="135"/>
      <c r="H880" s="304">
        <f>I880+J880+K880+L880</f>
        <v>0</v>
      </c>
      <c r="I880" s="305">
        <f>I881</f>
        <v>0</v>
      </c>
      <c r="J880" s="305">
        <f t="shared" si="210"/>
        <v>0</v>
      </c>
      <c r="K880" s="305">
        <f t="shared" si="210"/>
        <v>0</v>
      </c>
      <c r="L880" s="305">
        <f t="shared" si="210"/>
        <v>0</v>
      </c>
    </row>
    <row r="881" spans="1:12" s="211" customFormat="1" ht="51" hidden="1">
      <c r="A881" s="209"/>
      <c r="B881" s="206" t="s">
        <v>245</v>
      </c>
      <c r="C881" s="233"/>
      <c r="D881" s="135" t="s">
        <v>23</v>
      </c>
      <c r="E881" s="135" t="s">
        <v>14</v>
      </c>
      <c r="F881" s="135" t="s">
        <v>554</v>
      </c>
      <c r="G881" s="135" t="s">
        <v>49</v>
      </c>
      <c r="H881" s="304">
        <f>I881+J881+K881+L881</f>
        <v>0</v>
      </c>
      <c r="I881" s="305">
        <f>I882</f>
        <v>0</v>
      </c>
      <c r="J881" s="305">
        <f t="shared" si="210"/>
        <v>0</v>
      </c>
      <c r="K881" s="305">
        <f t="shared" si="210"/>
        <v>0</v>
      </c>
      <c r="L881" s="305">
        <f t="shared" si="210"/>
        <v>0</v>
      </c>
    </row>
    <row r="882" spans="1:12" s="211" customFormat="1" ht="54.75" hidden="1" customHeight="1">
      <c r="A882" s="209"/>
      <c r="B882" s="206" t="s">
        <v>66</v>
      </c>
      <c r="C882" s="233"/>
      <c r="D882" s="135" t="s">
        <v>23</v>
      </c>
      <c r="E882" s="135" t="s">
        <v>14</v>
      </c>
      <c r="F882" s="135" t="s">
        <v>554</v>
      </c>
      <c r="G882" s="135" t="s">
        <v>64</v>
      </c>
      <c r="H882" s="304">
        <f>SUM(I882:L882)</f>
        <v>0</v>
      </c>
      <c r="I882" s="305">
        <f>I883</f>
        <v>0</v>
      </c>
      <c r="J882" s="305">
        <f t="shared" si="210"/>
        <v>0</v>
      </c>
      <c r="K882" s="305">
        <f t="shared" si="210"/>
        <v>0</v>
      </c>
      <c r="L882" s="305">
        <f t="shared" si="210"/>
        <v>0</v>
      </c>
    </row>
    <row r="883" spans="1:12" s="211" customFormat="1" ht="25.5" hidden="1">
      <c r="A883" s="209"/>
      <c r="B883" s="206" t="s">
        <v>84</v>
      </c>
      <c r="C883" s="233"/>
      <c r="D883" s="135" t="s">
        <v>23</v>
      </c>
      <c r="E883" s="135" t="s">
        <v>14</v>
      </c>
      <c r="F883" s="135" t="s">
        <v>554</v>
      </c>
      <c r="G883" s="135" t="s">
        <v>82</v>
      </c>
      <c r="H883" s="304">
        <f>SUM(I883:L883)</f>
        <v>0</v>
      </c>
      <c r="I883" s="305">
        <v>0</v>
      </c>
      <c r="J883" s="305">
        <v>0</v>
      </c>
      <c r="K883" s="305">
        <v>0</v>
      </c>
      <c r="L883" s="305">
        <v>0</v>
      </c>
    </row>
    <row r="884" spans="1:12" s="211" customFormat="1" ht="38.25" hidden="1">
      <c r="A884" s="209"/>
      <c r="B884" s="206" t="s">
        <v>418</v>
      </c>
      <c r="C884" s="233"/>
      <c r="D884" s="135" t="s">
        <v>23</v>
      </c>
      <c r="E884" s="135" t="s">
        <v>14</v>
      </c>
      <c r="F884" s="135" t="s">
        <v>419</v>
      </c>
      <c r="G884" s="135"/>
      <c r="H884" s="304">
        <f>I884+J884+K884+L884</f>
        <v>0</v>
      </c>
      <c r="I884" s="305">
        <f>I885+I889</f>
        <v>0</v>
      </c>
      <c r="J884" s="305">
        <f>J885+J889</f>
        <v>0</v>
      </c>
      <c r="K884" s="305">
        <f>K885+K889</f>
        <v>0</v>
      </c>
      <c r="L884" s="305">
        <f>L885+L889</f>
        <v>0</v>
      </c>
    </row>
    <row r="885" spans="1:12" s="211" customFormat="1" ht="38.25" hidden="1">
      <c r="A885" s="209"/>
      <c r="B885" s="206" t="s">
        <v>199</v>
      </c>
      <c r="C885" s="233"/>
      <c r="D885" s="135" t="s">
        <v>23</v>
      </c>
      <c r="E885" s="135" t="s">
        <v>14</v>
      </c>
      <c r="F885" s="135" t="s">
        <v>420</v>
      </c>
      <c r="G885" s="135"/>
      <c r="H885" s="304">
        <f>I885+J885+K885+L885</f>
        <v>0</v>
      </c>
      <c r="I885" s="305">
        <f>I886</f>
        <v>0</v>
      </c>
      <c r="J885" s="305">
        <f t="shared" ref="J885:L887" si="211">J886</f>
        <v>0</v>
      </c>
      <c r="K885" s="305">
        <f t="shared" si="211"/>
        <v>0</v>
      </c>
      <c r="L885" s="305">
        <f t="shared" si="211"/>
        <v>0</v>
      </c>
    </row>
    <row r="886" spans="1:12" s="211" customFormat="1" ht="51" hidden="1">
      <c r="A886" s="209"/>
      <c r="B886" s="206" t="s">
        <v>88</v>
      </c>
      <c r="C886" s="233"/>
      <c r="D886" s="135" t="s">
        <v>23</v>
      </c>
      <c r="E886" s="135" t="s">
        <v>14</v>
      </c>
      <c r="F886" s="135" t="s">
        <v>420</v>
      </c>
      <c r="G886" s="135" t="s">
        <v>49</v>
      </c>
      <c r="H886" s="304">
        <f>I886+J886+K886+L886</f>
        <v>0</v>
      </c>
      <c r="I886" s="305">
        <f>I887</f>
        <v>0</v>
      </c>
      <c r="J886" s="305">
        <f t="shared" si="211"/>
        <v>0</v>
      </c>
      <c r="K886" s="305">
        <f t="shared" si="211"/>
        <v>0</v>
      </c>
      <c r="L886" s="305">
        <f t="shared" si="211"/>
        <v>0</v>
      </c>
    </row>
    <row r="887" spans="1:12" s="211" customFormat="1" ht="54.75" hidden="1" customHeight="1">
      <c r="A887" s="209"/>
      <c r="B887" s="206" t="s">
        <v>66</v>
      </c>
      <c r="C887" s="233"/>
      <c r="D887" s="135" t="s">
        <v>23</v>
      </c>
      <c r="E887" s="135" t="s">
        <v>14</v>
      </c>
      <c r="F887" s="135" t="s">
        <v>420</v>
      </c>
      <c r="G887" s="135" t="s">
        <v>64</v>
      </c>
      <c r="H887" s="304">
        <f>SUM(I887:L887)</f>
        <v>0</v>
      </c>
      <c r="I887" s="305">
        <f>I888</f>
        <v>0</v>
      </c>
      <c r="J887" s="305">
        <f t="shared" si="211"/>
        <v>0</v>
      </c>
      <c r="K887" s="305">
        <f t="shared" si="211"/>
        <v>0</v>
      </c>
      <c r="L887" s="305">
        <f t="shared" si="211"/>
        <v>0</v>
      </c>
    </row>
    <row r="888" spans="1:12" s="211" customFormat="1" ht="76.5" hidden="1">
      <c r="A888" s="209"/>
      <c r="B888" s="206" t="s">
        <v>83</v>
      </c>
      <c r="C888" s="233"/>
      <c r="D888" s="135" t="s">
        <v>23</v>
      </c>
      <c r="E888" s="135" t="s">
        <v>14</v>
      </c>
      <c r="F888" s="135" t="s">
        <v>420</v>
      </c>
      <c r="G888" s="135" t="s">
        <v>65</v>
      </c>
      <c r="H888" s="304">
        <f>SUM(I888:L888)</f>
        <v>0</v>
      </c>
      <c r="I888" s="305">
        <v>0</v>
      </c>
      <c r="J888" s="325">
        <v>0</v>
      </c>
      <c r="K888" s="325">
        <v>0</v>
      </c>
      <c r="L888" s="325">
        <v>0</v>
      </c>
    </row>
    <row r="889" spans="1:12" s="211" customFormat="1" ht="318.75" hidden="1">
      <c r="A889" s="209"/>
      <c r="B889" s="206" t="s">
        <v>492</v>
      </c>
      <c r="C889" s="233"/>
      <c r="D889" s="135" t="s">
        <v>23</v>
      </c>
      <c r="E889" s="135" t="s">
        <v>14</v>
      </c>
      <c r="F889" s="135" t="s">
        <v>421</v>
      </c>
      <c r="G889" s="135"/>
      <c r="H889" s="304">
        <f>I889+J889+K889+L889</f>
        <v>0</v>
      </c>
      <c r="I889" s="305">
        <f>I890</f>
        <v>0</v>
      </c>
      <c r="J889" s="305">
        <f t="shared" ref="J889:L891" si="212">J890</f>
        <v>0</v>
      </c>
      <c r="K889" s="305">
        <f t="shared" si="212"/>
        <v>0</v>
      </c>
      <c r="L889" s="305">
        <f t="shared" si="212"/>
        <v>0</v>
      </c>
    </row>
    <row r="890" spans="1:12" s="211" customFormat="1" ht="51.75" hidden="1" customHeight="1">
      <c r="A890" s="209"/>
      <c r="B890" s="206" t="s">
        <v>88</v>
      </c>
      <c r="C890" s="233"/>
      <c r="D890" s="135" t="s">
        <v>23</v>
      </c>
      <c r="E890" s="135" t="s">
        <v>14</v>
      </c>
      <c r="F890" s="135" t="s">
        <v>421</v>
      </c>
      <c r="G890" s="135" t="s">
        <v>49</v>
      </c>
      <c r="H890" s="304">
        <f>I890+J890+K890+L890</f>
        <v>0</v>
      </c>
      <c r="I890" s="305">
        <f>I891</f>
        <v>0</v>
      </c>
      <c r="J890" s="305">
        <f t="shared" si="212"/>
        <v>0</v>
      </c>
      <c r="K890" s="305">
        <f t="shared" si="212"/>
        <v>0</v>
      </c>
      <c r="L890" s="305">
        <f t="shared" si="212"/>
        <v>0</v>
      </c>
    </row>
    <row r="891" spans="1:12" s="211" customFormat="1" hidden="1">
      <c r="A891" s="209"/>
      <c r="B891" s="206" t="s">
        <v>66</v>
      </c>
      <c r="C891" s="233"/>
      <c r="D891" s="135" t="s">
        <v>23</v>
      </c>
      <c r="E891" s="135" t="s">
        <v>14</v>
      </c>
      <c r="F891" s="135" t="s">
        <v>421</v>
      </c>
      <c r="G891" s="135" t="s">
        <v>64</v>
      </c>
      <c r="H891" s="304">
        <f>SUM(I891:L891)</f>
        <v>0</v>
      </c>
      <c r="I891" s="305">
        <f>I892</f>
        <v>0</v>
      </c>
      <c r="J891" s="305">
        <f t="shared" si="212"/>
        <v>0</v>
      </c>
      <c r="K891" s="305">
        <f t="shared" si="212"/>
        <v>0</v>
      </c>
      <c r="L891" s="305">
        <f t="shared" si="212"/>
        <v>0</v>
      </c>
    </row>
    <row r="892" spans="1:12" s="211" customFormat="1" ht="54.75" hidden="1" customHeight="1">
      <c r="A892" s="209"/>
      <c r="B892" s="206" t="s">
        <v>83</v>
      </c>
      <c r="C892" s="233"/>
      <c r="D892" s="135" t="s">
        <v>23</v>
      </c>
      <c r="E892" s="135" t="s">
        <v>14</v>
      </c>
      <c r="F892" s="135" t="s">
        <v>421</v>
      </c>
      <c r="G892" s="135" t="s">
        <v>65</v>
      </c>
      <c r="H892" s="304">
        <f>SUM(I892:L892)</f>
        <v>0</v>
      </c>
      <c r="I892" s="305">
        <v>0</v>
      </c>
      <c r="J892" s="325">
        <v>0</v>
      </c>
      <c r="K892" s="325">
        <v>0</v>
      </c>
      <c r="L892" s="325">
        <v>0</v>
      </c>
    </row>
    <row r="893" spans="1:12" s="211" customFormat="1" hidden="1">
      <c r="A893" s="209"/>
      <c r="B893" s="206" t="s">
        <v>422</v>
      </c>
      <c r="C893" s="233"/>
      <c r="D893" s="135" t="s">
        <v>23</v>
      </c>
      <c r="E893" s="135" t="s">
        <v>14</v>
      </c>
      <c r="F893" s="135" t="s">
        <v>423</v>
      </c>
      <c r="G893" s="135"/>
      <c r="H893" s="304">
        <f>I893+J893+K893+L893</f>
        <v>0</v>
      </c>
      <c r="I893" s="305">
        <f>I894+I903</f>
        <v>0</v>
      </c>
      <c r="J893" s="305">
        <f>J894+J903</f>
        <v>0</v>
      </c>
      <c r="K893" s="305">
        <f>K894+K903</f>
        <v>0</v>
      </c>
      <c r="L893" s="305">
        <f>L894+L903</f>
        <v>0</v>
      </c>
    </row>
    <row r="894" spans="1:12" s="211" customFormat="1" ht="38.25" hidden="1">
      <c r="A894" s="209"/>
      <c r="B894" s="206" t="s">
        <v>424</v>
      </c>
      <c r="C894" s="233"/>
      <c r="D894" s="135" t="s">
        <v>23</v>
      </c>
      <c r="E894" s="135" t="s">
        <v>14</v>
      </c>
      <c r="F894" s="135" t="s">
        <v>425</v>
      </c>
      <c r="G894" s="135"/>
      <c r="H894" s="304">
        <f>I894+J894+K894+L894</f>
        <v>0</v>
      </c>
      <c r="I894" s="305">
        <f>I895+I899</f>
        <v>0</v>
      </c>
      <c r="J894" s="305">
        <f>J895+J899</f>
        <v>0</v>
      </c>
      <c r="K894" s="305">
        <f>K895+K899</f>
        <v>0</v>
      </c>
      <c r="L894" s="305">
        <f>L895+L899</f>
        <v>0</v>
      </c>
    </row>
    <row r="895" spans="1:12" s="211" customFormat="1" ht="38.25" hidden="1">
      <c r="A895" s="209"/>
      <c r="B895" s="206" t="s">
        <v>199</v>
      </c>
      <c r="C895" s="233"/>
      <c r="D895" s="135" t="s">
        <v>23</v>
      </c>
      <c r="E895" s="135" t="s">
        <v>14</v>
      </c>
      <c r="F895" s="135" t="s">
        <v>426</v>
      </c>
      <c r="G895" s="135"/>
      <c r="H895" s="304">
        <f>I895+J895+K895+L895</f>
        <v>0</v>
      </c>
      <c r="I895" s="305">
        <f>I896</f>
        <v>0</v>
      </c>
      <c r="J895" s="305">
        <f t="shared" ref="J895:L897" si="213">J896</f>
        <v>0</v>
      </c>
      <c r="K895" s="305">
        <f t="shared" si="213"/>
        <v>0</v>
      </c>
      <c r="L895" s="305">
        <f t="shared" si="213"/>
        <v>0</v>
      </c>
    </row>
    <row r="896" spans="1:12" s="211" customFormat="1" ht="51" hidden="1">
      <c r="A896" s="209"/>
      <c r="B896" s="206" t="s">
        <v>88</v>
      </c>
      <c r="C896" s="233"/>
      <c r="D896" s="135" t="s">
        <v>23</v>
      </c>
      <c r="E896" s="135" t="s">
        <v>14</v>
      </c>
      <c r="F896" s="135" t="s">
        <v>426</v>
      </c>
      <c r="G896" s="135" t="s">
        <v>49</v>
      </c>
      <c r="H896" s="304">
        <f>I896+J896+K896+L896</f>
        <v>0</v>
      </c>
      <c r="I896" s="305">
        <f>I897</f>
        <v>0</v>
      </c>
      <c r="J896" s="305">
        <f t="shared" si="213"/>
        <v>0</v>
      </c>
      <c r="K896" s="305">
        <f t="shared" si="213"/>
        <v>0</v>
      </c>
      <c r="L896" s="305">
        <f t="shared" si="213"/>
        <v>0</v>
      </c>
    </row>
    <row r="897" spans="1:12" s="211" customFormat="1" hidden="1">
      <c r="A897" s="209"/>
      <c r="B897" s="206" t="s">
        <v>66</v>
      </c>
      <c r="C897" s="233"/>
      <c r="D897" s="135" t="s">
        <v>23</v>
      </c>
      <c r="E897" s="135" t="s">
        <v>14</v>
      </c>
      <c r="F897" s="135" t="s">
        <v>426</v>
      </c>
      <c r="G897" s="135" t="s">
        <v>64</v>
      </c>
      <c r="H897" s="304">
        <f>SUM(I897:L897)</f>
        <v>0</v>
      </c>
      <c r="I897" s="305">
        <f>I898</f>
        <v>0</v>
      </c>
      <c r="J897" s="305">
        <f t="shared" si="213"/>
        <v>0</v>
      </c>
      <c r="K897" s="305">
        <f t="shared" si="213"/>
        <v>0</v>
      </c>
      <c r="L897" s="305">
        <f t="shared" si="213"/>
        <v>0</v>
      </c>
    </row>
    <row r="898" spans="1:12" s="211" customFormat="1" ht="76.5" hidden="1">
      <c r="A898" s="209"/>
      <c r="B898" s="206" t="s">
        <v>83</v>
      </c>
      <c r="C898" s="233"/>
      <c r="D898" s="135" t="s">
        <v>23</v>
      </c>
      <c r="E898" s="135" t="s">
        <v>14</v>
      </c>
      <c r="F898" s="135" t="s">
        <v>426</v>
      </c>
      <c r="G898" s="135" t="s">
        <v>65</v>
      </c>
      <c r="H898" s="304">
        <f>SUM(I898:L898)</f>
        <v>0</v>
      </c>
      <c r="I898" s="305">
        <v>0</v>
      </c>
      <c r="J898" s="325">
        <v>0</v>
      </c>
      <c r="K898" s="325">
        <v>0</v>
      </c>
      <c r="L898" s="325">
        <v>0</v>
      </c>
    </row>
    <row r="899" spans="1:12" s="211" customFormat="1" ht="318.75" hidden="1">
      <c r="A899" s="209"/>
      <c r="B899" s="206" t="s">
        <v>492</v>
      </c>
      <c r="C899" s="233"/>
      <c r="D899" s="135" t="s">
        <v>23</v>
      </c>
      <c r="E899" s="135" t="s">
        <v>14</v>
      </c>
      <c r="F899" s="135" t="s">
        <v>427</v>
      </c>
      <c r="G899" s="135"/>
      <c r="H899" s="304">
        <f>I899+J899+K899+L899</f>
        <v>0</v>
      </c>
      <c r="I899" s="305">
        <f>I900</f>
        <v>0</v>
      </c>
      <c r="J899" s="305">
        <f t="shared" ref="J899:L901" si="214">J900</f>
        <v>0</v>
      </c>
      <c r="K899" s="305">
        <f t="shared" si="214"/>
        <v>0</v>
      </c>
      <c r="L899" s="305">
        <f t="shared" si="214"/>
        <v>0</v>
      </c>
    </row>
    <row r="900" spans="1:12" s="211" customFormat="1" ht="51" hidden="1">
      <c r="A900" s="209"/>
      <c r="B900" s="206" t="s">
        <v>88</v>
      </c>
      <c r="C900" s="233"/>
      <c r="D900" s="135" t="s">
        <v>23</v>
      </c>
      <c r="E900" s="135" t="s">
        <v>14</v>
      </c>
      <c r="F900" s="135" t="s">
        <v>427</v>
      </c>
      <c r="G900" s="135" t="s">
        <v>49</v>
      </c>
      <c r="H900" s="304">
        <f>I900+J900+K900+L900</f>
        <v>0</v>
      </c>
      <c r="I900" s="305">
        <f>I901</f>
        <v>0</v>
      </c>
      <c r="J900" s="305">
        <f t="shared" si="214"/>
        <v>0</v>
      </c>
      <c r="K900" s="305">
        <f t="shared" si="214"/>
        <v>0</v>
      </c>
      <c r="L900" s="305">
        <f t="shared" si="214"/>
        <v>0</v>
      </c>
    </row>
    <row r="901" spans="1:12" s="211" customFormat="1" ht="54.75" hidden="1" customHeight="1">
      <c r="A901" s="209"/>
      <c r="B901" s="206" t="s">
        <v>66</v>
      </c>
      <c r="C901" s="233"/>
      <c r="D901" s="135" t="s">
        <v>23</v>
      </c>
      <c r="E901" s="135" t="s">
        <v>14</v>
      </c>
      <c r="F901" s="135" t="s">
        <v>427</v>
      </c>
      <c r="G901" s="135" t="s">
        <v>64</v>
      </c>
      <c r="H901" s="304">
        <f>SUM(I901:L901)</f>
        <v>0</v>
      </c>
      <c r="I901" s="305">
        <f>I902</f>
        <v>0</v>
      </c>
      <c r="J901" s="305">
        <f t="shared" si="214"/>
        <v>0</v>
      </c>
      <c r="K901" s="305">
        <f t="shared" si="214"/>
        <v>0</v>
      </c>
      <c r="L901" s="305">
        <f t="shared" si="214"/>
        <v>0</v>
      </c>
    </row>
    <row r="902" spans="1:12" s="211" customFormat="1" ht="76.5" hidden="1">
      <c r="A902" s="209"/>
      <c r="B902" s="206" t="s">
        <v>83</v>
      </c>
      <c r="C902" s="233"/>
      <c r="D902" s="135" t="s">
        <v>23</v>
      </c>
      <c r="E902" s="135" t="s">
        <v>14</v>
      </c>
      <c r="F902" s="135" t="s">
        <v>427</v>
      </c>
      <c r="G902" s="135" t="s">
        <v>65</v>
      </c>
      <c r="H902" s="304">
        <f>SUM(I902:L902)</f>
        <v>0</v>
      </c>
      <c r="I902" s="305">
        <v>0</v>
      </c>
      <c r="J902" s="325">
        <v>0</v>
      </c>
      <c r="K902" s="325">
        <v>0</v>
      </c>
      <c r="L902" s="325">
        <v>0</v>
      </c>
    </row>
    <row r="903" spans="1:12" s="211" customFormat="1" ht="38.25" hidden="1">
      <c r="A903" s="209"/>
      <c r="B903" s="206" t="s">
        <v>428</v>
      </c>
      <c r="C903" s="233"/>
      <c r="D903" s="135" t="s">
        <v>23</v>
      </c>
      <c r="E903" s="135" t="s">
        <v>14</v>
      </c>
      <c r="F903" s="135" t="s">
        <v>429</v>
      </c>
      <c r="G903" s="135"/>
      <c r="H903" s="304">
        <f>I903+J903+K903+L903</f>
        <v>0</v>
      </c>
      <c r="I903" s="305">
        <f>I904</f>
        <v>0</v>
      </c>
      <c r="J903" s="305">
        <f t="shared" ref="J903:L906" si="215">J904</f>
        <v>0</v>
      </c>
      <c r="K903" s="305">
        <f t="shared" si="215"/>
        <v>0</v>
      </c>
      <c r="L903" s="305">
        <f t="shared" si="215"/>
        <v>0</v>
      </c>
    </row>
    <row r="904" spans="1:12" s="211" customFormat="1" ht="25.5" hidden="1">
      <c r="A904" s="209"/>
      <c r="B904" s="105" t="s">
        <v>537</v>
      </c>
      <c r="C904" s="233"/>
      <c r="D904" s="135" t="s">
        <v>23</v>
      </c>
      <c r="E904" s="135" t="s">
        <v>14</v>
      </c>
      <c r="F904" s="135" t="s">
        <v>553</v>
      </c>
      <c r="G904" s="135"/>
      <c r="H904" s="304">
        <f>I904+J904+K904+L904</f>
        <v>0</v>
      </c>
      <c r="I904" s="305">
        <f>I905</f>
        <v>0</v>
      </c>
      <c r="J904" s="305">
        <f t="shared" si="215"/>
        <v>0</v>
      </c>
      <c r="K904" s="305">
        <f t="shared" si="215"/>
        <v>0</v>
      </c>
      <c r="L904" s="305">
        <f t="shared" si="215"/>
        <v>0</v>
      </c>
    </row>
    <row r="905" spans="1:12" s="211" customFormat="1" ht="51" hidden="1">
      <c r="A905" s="209"/>
      <c r="B905" s="206" t="s">
        <v>245</v>
      </c>
      <c r="C905" s="233"/>
      <c r="D905" s="135" t="s">
        <v>23</v>
      </c>
      <c r="E905" s="135" t="s">
        <v>14</v>
      </c>
      <c r="F905" s="135" t="s">
        <v>553</v>
      </c>
      <c r="G905" s="135" t="s">
        <v>49</v>
      </c>
      <c r="H905" s="304">
        <f>I905+J905+K905+L905</f>
        <v>0</v>
      </c>
      <c r="I905" s="305">
        <f>I906</f>
        <v>0</v>
      </c>
      <c r="J905" s="305">
        <f t="shared" si="215"/>
        <v>0</v>
      </c>
      <c r="K905" s="305">
        <f t="shared" si="215"/>
        <v>0</v>
      </c>
      <c r="L905" s="305">
        <f t="shared" si="215"/>
        <v>0</v>
      </c>
    </row>
    <row r="906" spans="1:12" s="211" customFormat="1" hidden="1">
      <c r="A906" s="209"/>
      <c r="B906" s="206" t="s">
        <v>66</v>
      </c>
      <c r="C906" s="233"/>
      <c r="D906" s="135" t="s">
        <v>23</v>
      </c>
      <c r="E906" s="135" t="s">
        <v>14</v>
      </c>
      <c r="F906" s="135" t="s">
        <v>553</v>
      </c>
      <c r="G906" s="135" t="s">
        <v>64</v>
      </c>
      <c r="H906" s="304">
        <f>SUM(I906:L906)</f>
        <v>0</v>
      </c>
      <c r="I906" s="305">
        <f>I907</f>
        <v>0</v>
      </c>
      <c r="J906" s="305">
        <f t="shared" si="215"/>
        <v>0</v>
      </c>
      <c r="K906" s="305">
        <f t="shared" si="215"/>
        <v>0</v>
      </c>
      <c r="L906" s="305">
        <f t="shared" si="215"/>
        <v>0</v>
      </c>
    </row>
    <row r="907" spans="1:12" s="230" customFormat="1" ht="25.5" hidden="1">
      <c r="A907" s="209"/>
      <c r="B907" s="206" t="s">
        <v>84</v>
      </c>
      <c r="C907" s="233"/>
      <c r="D907" s="135" t="s">
        <v>23</v>
      </c>
      <c r="E907" s="135" t="s">
        <v>14</v>
      </c>
      <c r="F907" s="135" t="s">
        <v>553</v>
      </c>
      <c r="G907" s="135" t="s">
        <v>82</v>
      </c>
      <c r="H907" s="304">
        <f>SUM(I907:L907)</f>
        <v>0</v>
      </c>
      <c r="I907" s="305">
        <v>0</v>
      </c>
      <c r="J907" s="305">
        <v>0</v>
      </c>
      <c r="K907" s="305">
        <v>0</v>
      </c>
      <c r="L907" s="305">
        <v>0</v>
      </c>
    </row>
    <row r="908" spans="1:12" s="230" customFormat="1" ht="51">
      <c r="A908" s="209"/>
      <c r="B908" s="206" t="s">
        <v>430</v>
      </c>
      <c r="C908" s="233"/>
      <c r="D908" s="135" t="s">
        <v>23</v>
      </c>
      <c r="E908" s="135" t="s">
        <v>14</v>
      </c>
      <c r="F908" s="135" t="s">
        <v>431</v>
      </c>
      <c r="G908" s="135"/>
      <c r="H908" s="304">
        <f>I908+J908+K908+L908</f>
        <v>2395.6999999999998</v>
      </c>
      <c r="I908" s="305">
        <f>I909+I914+I919+I928+I938</f>
        <v>2000</v>
      </c>
      <c r="J908" s="305">
        <f>J909+J914+J919+J928+J938</f>
        <v>0</v>
      </c>
      <c r="K908" s="305">
        <f>K909+K914+K919+K928+K938</f>
        <v>0</v>
      </c>
      <c r="L908" s="305">
        <f>L909+L914+L919+L928+L938</f>
        <v>395.7</v>
      </c>
    </row>
    <row r="909" spans="1:12" s="230" customFormat="1" ht="38.25" hidden="1">
      <c r="A909" s="209"/>
      <c r="B909" s="206" t="s">
        <v>404</v>
      </c>
      <c r="C909" s="233"/>
      <c r="D909" s="135" t="s">
        <v>23</v>
      </c>
      <c r="E909" s="135" t="s">
        <v>14</v>
      </c>
      <c r="F909" s="135" t="s">
        <v>432</v>
      </c>
      <c r="G909" s="135"/>
      <c r="H909" s="304">
        <f>I909+J909+K909+L909</f>
        <v>0</v>
      </c>
      <c r="I909" s="305">
        <f>I910</f>
        <v>0</v>
      </c>
      <c r="J909" s="305">
        <f t="shared" ref="J909:L912" si="216">J910</f>
        <v>0</v>
      </c>
      <c r="K909" s="305">
        <f t="shared" si="216"/>
        <v>0</v>
      </c>
      <c r="L909" s="305">
        <f t="shared" si="216"/>
        <v>0</v>
      </c>
    </row>
    <row r="910" spans="1:12" s="211" customFormat="1" ht="25.5" hidden="1">
      <c r="A910" s="209"/>
      <c r="B910" s="105" t="s">
        <v>537</v>
      </c>
      <c r="C910" s="233"/>
      <c r="D910" s="135" t="s">
        <v>23</v>
      </c>
      <c r="E910" s="135" t="s">
        <v>14</v>
      </c>
      <c r="F910" s="135" t="s">
        <v>550</v>
      </c>
      <c r="G910" s="135"/>
      <c r="H910" s="304">
        <f>I910+J910+K910+L910</f>
        <v>0</v>
      </c>
      <c r="I910" s="305">
        <f>I911</f>
        <v>0</v>
      </c>
      <c r="J910" s="305">
        <f t="shared" si="216"/>
        <v>0</v>
      </c>
      <c r="K910" s="305">
        <f t="shared" si="216"/>
        <v>0</v>
      </c>
      <c r="L910" s="305">
        <f t="shared" si="216"/>
        <v>0</v>
      </c>
    </row>
    <row r="911" spans="1:12" s="211" customFormat="1" ht="51" hidden="1">
      <c r="A911" s="209"/>
      <c r="B911" s="206" t="s">
        <v>245</v>
      </c>
      <c r="C911" s="233"/>
      <c r="D911" s="135" t="s">
        <v>23</v>
      </c>
      <c r="E911" s="135" t="s">
        <v>14</v>
      </c>
      <c r="F911" s="135" t="s">
        <v>550</v>
      </c>
      <c r="G911" s="135" t="s">
        <v>49</v>
      </c>
      <c r="H911" s="304">
        <f>I911+J911+K911+L911</f>
        <v>0</v>
      </c>
      <c r="I911" s="305">
        <f>I912</f>
        <v>0</v>
      </c>
      <c r="J911" s="305">
        <f t="shared" si="216"/>
        <v>0</v>
      </c>
      <c r="K911" s="305">
        <f t="shared" si="216"/>
        <v>0</v>
      </c>
      <c r="L911" s="305">
        <f t="shared" si="216"/>
        <v>0</v>
      </c>
    </row>
    <row r="912" spans="1:12" s="211" customFormat="1" hidden="1">
      <c r="A912" s="209"/>
      <c r="B912" s="206" t="s">
        <v>66</v>
      </c>
      <c r="C912" s="233"/>
      <c r="D912" s="135" t="s">
        <v>23</v>
      </c>
      <c r="E912" s="135" t="s">
        <v>14</v>
      </c>
      <c r="F912" s="135" t="s">
        <v>550</v>
      </c>
      <c r="G912" s="135" t="s">
        <v>64</v>
      </c>
      <c r="H912" s="304">
        <f>SUM(I912:L912)</f>
        <v>0</v>
      </c>
      <c r="I912" s="305">
        <f>I913</f>
        <v>0</v>
      </c>
      <c r="J912" s="305">
        <f t="shared" si="216"/>
        <v>0</v>
      </c>
      <c r="K912" s="305">
        <f t="shared" si="216"/>
        <v>0</v>
      </c>
      <c r="L912" s="305">
        <f t="shared" si="216"/>
        <v>0</v>
      </c>
    </row>
    <row r="913" spans="1:12" s="211" customFormat="1" ht="25.5" hidden="1">
      <c r="A913" s="209"/>
      <c r="B913" s="206" t="s">
        <v>84</v>
      </c>
      <c r="C913" s="233"/>
      <c r="D913" s="135" t="s">
        <v>23</v>
      </c>
      <c r="E913" s="135" t="s">
        <v>14</v>
      </c>
      <c r="F913" s="135" t="s">
        <v>550</v>
      </c>
      <c r="G913" s="135" t="s">
        <v>82</v>
      </c>
      <c r="H913" s="304">
        <f>SUM(I913:L913)</f>
        <v>0</v>
      </c>
      <c r="I913" s="305">
        <v>0</v>
      </c>
      <c r="J913" s="305">
        <v>0</v>
      </c>
      <c r="K913" s="305">
        <v>0</v>
      </c>
      <c r="L913" s="305">
        <v>0</v>
      </c>
    </row>
    <row r="914" spans="1:12" s="211" customFormat="1" ht="51" hidden="1">
      <c r="A914" s="209"/>
      <c r="B914" s="206" t="s">
        <v>433</v>
      </c>
      <c r="C914" s="233"/>
      <c r="D914" s="135" t="s">
        <v>23</v>
      </c>
      <c r="E914" s="135" t="s">
        <v>14</v>
      </c>
      <c r="F914" s="135" t="s">
        <v>434</v>
      </c>
      <c r="G914" s="135"/>
      <c r="H914" s="304">
        <f>I914+J914+K914+L914</f>
        <v>0</v>
      </c>
      <c r="I914" s="305">
        <f>I915</f>
        <v>0</v>
      </c>
      <c r="J914" s="305">
        <f t="shared" ref="J914:L917" si="217">J915</f>
        <v>0</v>
      </c>
      <c r="K914" s="305">
        <f t="shared" si="217"/>
        <v>0</v>
      </c>
      <c r="L914" s="305">
        <f t="shared" si="217"/>
        <v>0</v>
      </c>
    </row>
    <row r="915" spans="1:12" s="211" customFormat="1" ht="25.5" hidden="1">
      <c r="A915" s="209"/>
      <c r="B915" s="105" t="s">
        <v>537</v>
      </c>
      <c r="C915" s="233"/>
      <c r="D915" s="135" t="s">
        <v>23</v>
      </c>
      <c r="E915" s="135" t="s">
        <v>14</v>
      </c>
      <c r="F915" s="135" t="s">
        <v>549</v>
      </c>
      <c r="G915" s="135"/>
      <c r="H915" s="304">
        <f>I915+J915+K915+L915</f>
        <v>0</v>
      </c>
      <c r="I915" s="305">
        <f>I916</f>
        <v>0</v>
      </c>
      <c r="J915" s="305">
        <f t="shared" si="217"/>
        <v>0</v>
      </c>
      <c r="K915" s="305">
        <f t="shared" si="217"/>
        <v>0</v>
      </c>
      <c r="L915" s="305">
        <f t="shared" si="217"/>
        <v>0</v>
      </c>
    </row>
    <row r="916" spans="1:12" s="211" customFormat="1" ht="56.25" hidden="1" customHeight="1">
      <c r="A916" s="209"/>
      <c r="B916" s="206" t="s">
        <v>245</v>
      </c>
      <c r="C916" s="233"/>
      <c r="D916" s="135" t="s">
        <v>23</v>
      </c>
      <c r="E916" s="135" t="s">
        <v>14</v>
      </c>
      <c r="F916" s="135" t="s">
        <v>549</v>
      </c>
      <c r="G916" s="135" t="s">
        <v>49</v>
      </c>
      <c r="H916" s="304">
        <f>I916+J916+K916+L916</f>
        <v>0</v>
      </c>
      <c r="I916" s="305">
        <f>I917</f>
        <v>0</v>
      </c>
      <c r="J916" s="305">
        <f t="shared" si="217"/>
        <v>0</v>
      </c>
      <c r="K916" s="305">
        <f t="shared" si="217"/>
        <v>0</v>
      </c>
      <c r="L916" s="305">
        <f t="shared" si="217"/>
        <v>0</v>
      </c>
    </row>
    <row r="917" spans="1:12" s="211" customFormat="1" hidden="1">
      <c r="A917" s="209"/>
      <c r="B917" s="206" t="s">
        <v>66</v>
      </c>
      <c r="C917" s="233"/>
      <c r="D917" s="135" t="s">
        <v>23</v>
      </c>
      <c r="E917" s="135" t="s">
        <v>14</v>
      </c>
      <c r="F917" s="135" t="s">
        <v>549</v>
      </c>
      <c r="G917" s="135" t="s">
        <v>64</v>
      </c>
      <c r="H917" s="304">
        <f>SUM(I917:L917)</f>
        <v>0</v>
      </c>
      <c r="I917" s="305">
        <f>I918</f>
        <v>0</v>
      </c>
      <c r="J917" s="305">
        <f t="shared" si="217"/>
        <v>0</v>
      </c>
      <c r="K917" s="305">
        <f t="shared" si="217"/>
        <v>0</v>
      </c>
      <c r="L917" s="305">
        <f t="shared" si="217"/>
        <v>0</v>
      </c>
    </row>
    <row r="918" spans="1:12" s="211" customFormat="1" ht="25.5" hidden="1">
      <c r="A918" s="209"/>
      <c r="B918" s="206" t="s">
        <v>84</v>
      </c>
      <c r="C918" s="233"/>
      <c r="D918" s="135" t="s">
        <v>23</v>
      </c>
      <c r="E918" s="135" t="s">
        <v>14</v>
      </c>
      <c r="F918" s="135" t="s">
        <v>549</v>
      </c>
      <c r="G918" s="135" t="s">
        <v>82</v>
      </c>
      <c r="H918" s="304">
        <f>SUM(I918:L918)</f>
        <v>0</v>
      </c>
      <c r="I918" s="305">
        <v>0</v>
      </c>
      <c r="J918" s="305">
        <v>0</v>
      </c>
      <c r="K918" s="305">
        <v>0</v>
      </c>
      <c r="L918" s="305">
        <v>0</v>
      </c>
    </row>
    <row r="919" spans="1:12" s="211" customFormat="1" ht="51">
      <c r="A919" s="209"/>
      <c r="B919" s="206" t="s">
        <v>435</v>
      </c>
      <c r="C919" s="233"/>
      <c r="D919" s="135" t="s">
        <v>23</v>
      </c>
      <c r="E919" s="135" t="s">
        <v>14</v>
      </c>
      <c r="F919" s="135" t="s">
        <v>436</v>
      </c>
      <c r="G919" s="135"/>
      <c r="H919" s="304">
        <f>I919+J919+K919+L919</f>
        <v>2000</v>
      </c>
      <c r="I919" s="305">
        <f>I920+I924</f>
        <v>2000</v>
      </c>
      <c r="J919" s="305">
        <f>J920+J924</f>
        <v>0</v>
      </c>
      <c r="K919" s="305">
        <f>K920+K924</f>
        <v>0</v>
      </c>
      <c r="L919" s="305">
        <f>L920+L924</f>
        <v>0</v>
      </c>
    </row>
    <row r="920" spans="1:12" s="139" customFormat="1" ht="53.25" customHeight="1">
      <c r="A920" s="209"/>
      <c r="B920" s="206" t="s">
        <v>199</v>
      </c>
      <c r="C920" s="233"/>
      <c r="D920" s="135" t="s">
        <v>23</v>
      </c>
      <c r="E920" s="135" t="s">
        <v>14</v>
      </c>
      <c r="F920" s="135" t="s">
        <v>437</v>
      </c>
      <c r="G920" s="135"/>
      <c r="H920" s="304">
        <f>I920+J920+K920+L920</f>
        <v>2000</v>
      </c>
      <c r="I920" s="305">
        <f>I921</f>
        <v>2000</v>
      </c>
      <c r="J920" s="305">
        <f t="shared" ref="J920:L922" si="218">J921</f>
        <v>0</v>
      </c>
      <c r="K920" s="305">
        <f t="shared" si="218"/>
        <v>0</v>
      </c>
      <c r="L920" s="305">
        <f t="shared" si="218"/>
        <v>0</v>
      </c>
    </row>
    <row r="921" spans="1:12" s="139" customFormat="1" ht="42.75" customHeight="1">
      <c r="A921" s="209"/>
      <c r="B921" s="206" t="s">
        <v>88</v>
      </c>
      <c r="C921" s="233"/>
      <c r="D921" s="135" t="s">
        <v>23</v>
      </c>
      <c r="E921" s="135" t="s">
        <v>14</v>
      </c>
      <c r="F921" s="135" t="s">
        <v>437</v>
      </c>
      <c r="G921" s="135" t="s">
        <v>49</v>
      </c>
      <c r="H921" s="304">
        <f>I921+J921+K921+L921</f>
        <v>2000</v>
      </c>
      <c r="I921" s="305">
        <f>I922</f>
        <v>2000</v>
      </c>
      <c r="J921" s="305">
        <f t="shared" si="218"/>
        <v>0</v>
      </c>
      <c r="K921" s="305">
        <f t="shared" si="218"/>
        <v>0</v>
      </c>
      <c r="L921" s="305">
        <f t="shared" si="218"/>
        <v>0</v>
      </c>
    </row>
    <row r="922" spans="1:12" s="139" customFormat="1">
      <c r="A922" s="209"/>
      <c r="B922" s="206" t="s">
        <v>66</v>
      </c>
      <c r="C922" s="233"/>
      <c r="D922" s="135" t="s">
        <v>23</v>
      </c>
      <c r="E922" s="135" t="s">
        <v>14</v>
      </c>
      <c r="F922" s="135" t="s">
        <v>437</v>
      </c>
      <c r="G922" s="135" t="s">
        <v>64</v>
      </c>
      <c r="H922" s="304">
        <f>SUM(I922:L922)</f>
        <v>2000</v>
      </c>
      <c r="I922" s="305">
        <f>I923</f>
        <v>2000</v>
      </c>
      <c r="J922" s="305">
        <f t="shared" si="218"/>
        <v>0</v>
      </c>
      <c r="K922" s="305">
        <f t="shared" si="218"/>
        <v>0</v>
      </c>
      <c r="L922" s="305">
        <f t="shared" si="218"/>
        <v>0</v>
      </c>
    </row>
    <row r="923" spans="1:12" s="139" customFormat="1" ht="76.5">
      <c r="A923" s="209"/>
      <c r="B923" s="206" t="s">
        <v>83</v>
      </c>
      <c r="C923" s="233"/>
      <c r="D923" s="135" t="s">
        <v>23</v>
      </c>
      <c r="E923" s="135" t="s">
        <v>14</v>
      </c>
      <c r="F923" s="135" t="s">
        <v>437</v>
      </c>
      <c r="G923" s="135" t="s">
        <v>65</v>
      </c>
      <c r="H923" s="304">
        <f>SUM(I923:L923)</f>
        <v>2000</v>
      </c>
      <c r="I923" s="305">
        <f>2000</f>
        <v>2000</v>
      </c>
      <c r="J923" s="325">
        <v>0</v>
      </c>
      <c r="K923" s="325">
        <v>0</v>
      </c>
      <c r="L923" s="325">
        <v>0</v>
      </c>
    </row>
    <row r="924" spans="1:12" s="139" customFormat="1" ht="42.75" hidden="1" customHeight="1">
      <c r="A924" s="209"/>
      <c r="B924" s="206" t="s">
        <v>492</v>
      </c>
      <c r="C924" s="233"/>
      <c r="D924" s="135" t="s">
        <v>23</v>
      </c>
      <c r="E924" s="135" t="s">
        <v>14</v>
      </c>
      <c r="F924" s="135" t="s">
        <v>438</v>
      </c>
      <c r="G924" s="135"/>
      <c r="H924" s="304">
        <f>I924+J924+K924+L924</f>
        <v>0</v>
      </c>
      <c r="I924" s="305">
        <f>I925</f>
        <v>0</v>
      </c>
      <c r="J924" s="305">
        <f t="shared" ref="J924:L930" si="219">J925</f>
        <v>0</v>
      </c>
      <c r="K924" s="305">
        <f t="shared" si="219"/>
        <v>0</v>
      </c>
      <c r="L924" s="305">
        <f t="shared" si="219"/>
        <v>0</v>
      </c>
    </row>
    <row r="925" spans="1:12" s="139" customFormat="1" ht="53.25" hidden="1" customHeight="1">
      <c r="A925" s="209"/>
      <c r="B925" s="206" t="s">
        <v>88</v>
      </c>
      <c r="C925" s="233"/>
      <c r="D925" s="135" t="s">
        <v>23</v>
      </c>
      <c r="E925" s="135" t="s">
        <v>14</v>
      </c>
      <c r="F925" s="135" t="s">
        <v>438</v>
      </c>
      <c r="G925" s="135" t="s">
        <v>49</v>
      </c>
      <c r="H925" s="304">
        <f>I925+J925+K925+L925</f>
        <v>0</v>
      </c>
      <c r="I925" s="305">
        <f>I926</f>
        <v>0</v>
      </c>
      <c r="J925" s="305">
        <f t="shared" si="219"/>
        <v>0</v>
      </c>
      <c r="K925" s="305">
        <f t="shared" si="219"/>
        <v>0</v>
      </c>
      <c r="L925" s="305">
        <f t="shared" si="219"/>
        <v>0</v>
      </c>
    </row>
    <row r="926" spans="1:12" s="139" customFormat="1" hidden="1">
      <c r="A926" s="209"/>
      <c r="B926" s="206" t="s">
        <v>66</v>
      </c>
      <c r="C926" s="233"/>
      <c r="D926" s="135" t="s">
        <v>23</v>
      </c>
      <c r="E926" s="135" t="s">
        <v>14</v>
      </c>
      <c r="F926" s="135" t="s">
        <v>438</v>
      </c>
      <c r="G926" s="135" t="s">
        <v>64</v>
      </c>
      <c r="H926" s="304">
        <f>SUM(I926:L926)</f>
        <v>0</v>
      </c>
      <c r="I926" s="305">
        <f>I927</f>
        <v>0</v>
      </c>
      <c r="J926" s="305">
        <f t="shared" si="219"/>
        <v>0</v>
      </c>
      <c r="K926" s="305">
        <f t="shared" si="219"/>
        <v>0</v>
      </c>
      <c r="L926" s="305">
        <f t="shared" si="219"/>
        <v>0</v>
      </c>
    </row>
    <row r="927" spans="1:12" s="139" customFormat="1" ht="76.5" hidden="1">
      <c r="A927" s="209"/>
      <c r="B927" s="206" t="s">
        <v>83</v>
      </c>
      <c r="C927" s="233"/>
      <c r="D927" s="135" t="s">
        <v>23</v>
      </c>
      <c r="E927" s="135" t="s">
        <v>14</v>
      </c>
      <c r="F927" s="135" t="s">
        <v>438</v>
      </c>
      <c r="G927" s="135" t="s">
        <v>65</v>
      </c>
      <c r="H927" s="304">
        <f>SUM(I927:L927)</f>
        <v>0</v>
      </c>
      <c r="I927" s="305">
        <v>0</v>
      </c>
      <c r="J927" s="325">
        <v>0</v>
      </c>
      <c r="K927" s="325">
        <v>0</v>
      </c>
      <c r="L927" s="325">
        <v>0</v>
      </c>
    </row>
    <row r="928" spans="1:12" s="139" customFormat="1" ht="38.25">
      <c r="A928" s="209"/>
      <c r="B928" s="206" t="s">
        <v>576</v>
      </c>
      <c r="C928" s="233"/>
      <c r="D928" s="135" t="s">
        <v>23</v>
      </c>
      <c r="E928" s="135" t="s">
        <v>14</v>
      </c>
      <c r="F928" s="135" t="s">
        <v>575</v>
      </c>
      <c r="G928" s="135"/>
      <c r="H928" s="304">
        <f>SUM(I928:L928)</f>
        <v>177</v>
      </c>
      <c r="I928" s="305">
        <f>I929+I934</f>
        <v>0</v>
      </c>
      <c r="J928" s="305">
        <f t="shared" ref="J928:L928" si="220">J929+J934</f>
        <v>0</v>
      </c>
      <c r="K928" s="305">
        <f t="shared" si="220"/>
        <v>0</v>
      </c>
      <c r="L928" s="305">
        <f t="shared" si="220"/>
        <v>177</v>
      </c>
    </row>
    <row r="929" spans="1:20" s="139" customFormat="1" ht="25.5" hidden="1">
      <c r="A929" s="209"/>
      <c r="B929" s="105" t="s">
        <v>537</v>
      </c>
      <c r="C929" s="233"/>
      <c r="D929" s="135" t="s">
        <v>23</v>
      </c>
      <c r="E929" s="135" t="s">
        <v>14</v>
      </c>
      <c r="F929" s="135" t="s">
        <v>548</v>
      </c>
      <c r="G929" s="135"/>
      <c r="H929" s="304">
        <f>I929+J929+K929+L929</f>
        <v>0</v>
      </c>
      <c r="I929" s="305">
        <f>I930</f>
        <v>0</v>
      </c>
      <c r="J929" s="305">
        <f t="shared" si="219"/>
        <v>0</v>
      </c>
      <c r="K929" s="305">
        <f t="shared" si="219"/>
        <v>0</v>
      </c>
      <c r="L929" s="305">
        <f t="shared" si="219"/>
        <v>0</v>
      </c>
    </row>
    <row r="930" spans="1:20" s="139" customFormat="1" ht="51" hidden="1">
      <c r="A930" s="209"/>
      <c r="B930" s="206" t="s">
        <v>88</v>
      </c>
      <c r="C930" s="233"/>
      <c r="D930" s="135" t="s">
        <v>23</v>
      </c>
      <c r="E930" s="135" t="s">
        <v>14</v>
      </c>
      <c r="F930" s="135" t="s">
        <v>548</v>
      </c>
      <c r="G930" s="135" t="s">
        <v>49</v>
      </c>
      <c r="H930" s="304">
        <f>I930+J930+K930+L930</f>
        <v>0</v>
      </c>
      <c r="I930" s="305">
        <f>I931</f>
        <v>0</v>
      </c>
      <c r="J930" s="305">
        <f t="shared" si="219"/>
        <v>0</v>
      </c>
      <c r="K930" s="305">
        <f t="shared" si="219"/>
        <v>0</v>
      </c>
      <c r="L930" s="305">
        <f t="shared" si="219"/>
        <v>0</v>
      </c>
    </row>
    <row r="931" spans="1:20" s="211" customFormat="1" hidden="1">
      <c r="A931" s="209"/>
      <c r="B931" s="206" t="s">
        <v>66</v>
      </c>
      <c r="C931" s="233"/>
      <c r="D931" s="135" t="s">
        <v>23</v>
      </c>
      <c r="E931" s="135" t="s">
        <v>14</v>
      </c>
      <c r="F931" s="135" t="s">
        <v>548</v>
      </c>
      <c r="G931" s="135" t="s">
        <v>64</v>
      </c>
      <c r="H931" s="304">
        <f t="shared" ref="H931:H943" si="221">SUM(I931:L931)</f>
        <v>0</v>
      </c>
      <c r="I931" s="305">
        <f>I932+I933</f>
        <v>0</v>
      </c>
      <c r="J931" s="305">
        <f>J932+J933</f>
        <v>0</v>
      </c>
      <c r="K931" s="305">
        <f>K932+K933</f>
        <v>0</v>
      </c>
      <c r="L931" s="305">
        <f>L932+L933</f>
        <v>0</v>
      </c>
    </row>
    <row r="932" spans="1:20" s="211" customFormat="1" ht="76.5" hidden="1">
      <c r="A932" s="209"/>
      <c r="B932" s="206" t="s">
        <v>83</v>
      </c>
      <c r="C932" s="233"/>
      <c r="D932" s="135" t="s">
        <v>23</v>
      </c>
      <c r="E932" s="135" t="s">
        <v>14</v>
      </c>
      <c r="F932" s="135" t="s">
        <v>548</v>
      </c>
      <c r="G932" s="135" t="s">
        <v>65</v>
      </c>
      <c r="H932" s="304">
        <f t="shared" si="221"/>
        <v>0</v>
      </c>
      <c r="I932" s="305"/>
      <c r="J932" s="325">
        <v>0</v>
      </c>
      <c r="K932" s="325">
        <v>0</v>
      </c>
      <c r="L932" s="325">
        <v>0</v>
      </c>
    </row>
    <row r="933" spans="1:20" s="211" customFormat="1" ht="25.5" hidden="1">
      <c r="A933" s="209"/>
      <c r="B933" s="206" t="s">
        <v>84</v>
      </c>
      <c r="C933" s="233"/>
      <c r="D933" s="135" t="s">
        <v>23</v>
      </c>
      <c r="E933" s="135" t="s">
        <v>14</v>
      </c>
      <c r="F933" s="135" t="s">
        <v>548</v>
      </c>
      <c r="G933" s="135" t="s">
        <v>82</v>
      </c>
      <c r="H933" s="304">
        <f t="shared" si="221"/>
        <v>0</v>
      </c>
      <c r="I933" s="305"/>
      <c r="J933" s="325">
        <v>0</v>
      </c>
      <c r="K933" s="325">
        <v>0</v>
      </c>
      <c r="L933" s="325">
        <v>0</v>
      </c>
    </row>
    <row r="934" spans="1:20" s="211" customFormat="1" ht="63.75">
      <c r="A934" s="209"/>
      <c r="B934" s="206" t="s">
        <v>586</v>
      </c>
      <c r="C934" s="268"/>
      <c r="D934" s="135" t="s">
        <v>23</v>
      </c>
      <c r="E934" s="135" t="s">
        <v>14</v>
      </c>
      <c r="F934" s="135" t="s">
        <v>674</v>
      </c>
      <c r="G934" s="232"/>
      <c r="H934" s="304">
        <f t="shared" ref="H934" si="222">SUM(I934:L934)</f>
        <v>177</v>
      </c>
      <c r="I934" s="305">
        <f t="shared" ref="I934:L936" si="223">I935</f>
        <v>0</v>
      </c>
      <c r="J934" s="305">
        <f t="shared" si="223"/>
        <v>0</v>
      </c>
      <c r="K934" s="305">
        <f t="shared" si="223"/>
        <v>0</v>
      </c>
      <c r="L934" s="305">
        <f t="shared" si="223"/>
        <v>177</v>
      </c>
    </row>
    <row r="935" spans="1:20" s="19" customFormat="1" ht="51">
      <c r="A935" s="209"/>
      <c r="B935" s="206" t="s">
        <v>222</v>
      </c>
      <c r="C935" s="206"/>
      <c r="D935" s="135" t="s">
        <v>23</v>
      </c>
      <c r="E935" s="135" t="s">
        <v>14</v>
      </c>
      <c r="F935" s="135" t="s">
        <v>674</v>
      </c>
      <c r="G935" s="135" t="s">
        <v>49</v>
      </c>
      <c r="H935" s="304">
        <f>SUM(I935:L935)</f>
        <v>177</v>
      </c>
      <c r="I935" s="305">
        <f t="shared" si="223"/>
        <v>0</v>
      </c>
      <c r="J935" s="305">
        <f t="shared" si="223"/>
        <v>0</v>
      </c>
      <c r="K935" s="305">
        <f t="shared" si="223"/>
        <v>0</v>
      </c>
      <c r="L935" s="305">
        <f t="shared" si="223"/>
        <v>177</v>
      </c>
      <c r="M935" s="293"/>
      <c r="N935" s="293"/>
      <c r="O935" s="293"/>
      <c r="P935" s="293"/>
      <c r="Q935" s="293"/>
      <c r="R935" s="293"/>
      <c r="S935" s="293"/>
      <c r="T935" s="293"/>
    </row>
    <row r="936" spans="1:20" s="211" customFormat="1">
      <c r="A936" s="209"/>
      <c r="B936" s="206" t="s">
        <v>66</v>
      </c>
      <c r="C936" s="233"/>
      <c r="D936" s="135" t="s">
        <v>23</v>
      </c>
      <c r="E936" s="135" t="s">
        <v>14</v>
      </c>
      <c r="F936" s="135" t="s">
        <v>674</v>
      </c>
      <c r="G936" s="135" t="s">
        <v>64</v>
      </c>
      <c r="H936" s="304">
        <f>SUM(I936:L936)</f>
        <v>177</v>
      </c>
      <c r="I936" s="305">
        <f>I937</f>
        <v>0</v>
      </c>
      <c r="J936" s="305">
        <f t="shared" si="223"/>
        <v>0</v>
      </c>
      <c r="K936" s="305">
        <f t="shared" si="223"/>
        <v>0</v>
      </c>
      <c r="L936" s="305">
        <f t="shared" si="223"/>
        <v>177</v>
      </c>
    </row>
    <row r="937" spans="1:20" s="211" customFormat="1" ht="25.5">
      <c r="A937" s="209"/>
      <c r="B937" s="206" t="s">
        <v>84</v>
      </c>
      <c r="C937" s="233"/>
      <c r="D937" s="135" t="s">
        <v>23</v>
      </c>
      <c r="E937" s="135" t="s">
        <v>14</v>
      </c>
      <c r="F937" s="135" t="s">
        <v>674</v>
      </c>
      <c r="G937" s="135" t="s">
        <v>82</v>
      </c>
      <c r="H937" s="304">
        <f>SUM(I937:L937)</f>
        <v>177</v>
      </c>
      <c r="I937" s="305">
        <v>0</v>
      </c>
      <c r="J937" s="325">
        <v>0</v>
      </c>
      <c r="K937" s="325">
        <v>0</v>
      </c>
      <c r="L937" s="325">
        <f>177</f>
        <v>177</v>
      </c>
    </row>
    <row r="938" spans="1:20" s="220" customFormat="1" ht="12.75" customHeight="1">
      <c r="A938" s="209"/>
      <c r="B938" s="206" t="s">
        <v>577</v>
      </c>
      <c r="C938" s="233"/>
      <c r="D938" s="135" t="s">
        <v>23</v>
      </c>
      <c r="E938" s="135" t="s">
        <v>14</v>
      </c>
      <c r="F938" s="135" t="s">
        <v>578</v>
      </c>
      <c r="G938" s="135"/>
      <c r="H938" s="304">
        <f t="shared" si="221"/>
        <v>218.7</v>
      </c>
      <c r="I938" s="305">
        <f>I939+I952</f>
        <v>0</v>
      </c>
      <c r="J938" s="305">
        <f>J939+J952</f>
        <v>0</v>
      </c>
      <c r="K938" s="305">
        <f>K939+K952</f>
        <v>0</v>
      </c>
      <c r="L938" s="305">
        <f>L939+L952</f>
        <v>218.7</v>
      </c>
      <c r="M938" s="277"/>
    </row>
    <row r="939" spans="1:20" s="220" customFormat="1" ht="13.5" customHeight="1">
      <c r="A939" s="209"/>
      <c r="B939" s="105" t="s">
        <v>537</v>
      </c>
      <c r="C939" s="233"/>
      <c r="D939" s="135" t="s">
        <v>23</v>
      </c>
      <c r="E939" s="135" t="s">
        <v>14</v>
      </c>
      <c r="F939" s="135" t="s">
        <v>580</v>
      </c>
      <c r="G939" s="135"/>
      <c r="H939" s="304">
        <f t="shared" si="221"/>
        <v>0</v>
      </c>
      <c r="I939" s="305">
        <f>I940+I944+I949</f>
        <v>0</v>
      </c>
      <c r="J939" s="305">
        <f t="shared" ref="J939:L939" si="224">J940+J944+J949</f>
        <v>0</v>
      </c>
      <c r="K939" s="305">
        <f t="shared" si="224"/>
        <v>0</v>
      </c>
      <c r="L939" s="305">
        <f t="shared" si="224"/>
        <v>0</v>
      </c>
    </row>
    <row r="940" spans="1:20" s="211" customFormat="1" ht="53.25" customHeight="1">
      <c r="A940" s="212"/>
      <c r="B940" s="105" t="s">
        <v>86</v>
      </c>
      <c r="C940" s="127"/>
      <c r="D940" s="135" t="s">
        <v>23</v>
      </c>
      <c r="E940" s="135" t="s">
        <v>14</v>
      </c>
      <c r="F940" s="135" t="s">
        <v>580</v>
      </c>
      <c r="G940" s="135" t="s">
        <v>57</v>
      </c>
      <c r="H940" s="304">
        <f t="shared" si="221"/>
        <v>-482.20000000000073</v>
      </c>
      <c r="I940" s="305">
        <f t="shared" ref="I940:L940" si="225">I941</f>
        <v>-482.20000000000073</v>
      </c>
      <c r="J940" s="305">
        <f t="shared" si="225"/>
        <v>0</v>
      </c>
      <c r="K940" s="305">
        <f t="shared" si="225"/>
        <v>0</v>
      </c>
      <c r="L940" s="305">
        <f t="shared" si="225"/>
        <v>0</v>
      </c>
    </row>
    <row r="941" spans="1:20" s="211" customFormat="1" ht="59.25" customHeight="1">
      <c r="A941" s="212"/>
      <c r="B941" s="105" t="s">
        <v>111</v>
      </c>
      <c r="C941" s="127"/>
      <c r="D941" s="135" t="s">
        <v>23</v>
      </c>
      <c r="E941" s="135" t="s">
        <v>14</v>
      </c>
      <c r="F941" s="135" t="s">
        <v>580</v>
      </c>
      <c r="G941" s="135" t="s">
        <v>59</v>
      </c>
      <c r="H941" s="304">
        <f t="shared" si="221"/>
        <v>-482.20000000000073</v>
      </c>
      <c r="I941" s="305">
        <f>I942+I943</f>
        <v>-482.20000000000073</v>
      </c>
      <c r="J941" s="305">
        <f t="shared" ref="J941:L941" si="226">J942+J943</f>
        <v>0</v>
      </c>
      <c r="K941" s="305">
        <f t="shared" si="226"/>
        <v>0</v>
      </c>
      <c r="L941" s="305">
        <f t="shared" si="226"/>
        <v>0</v>
      </c>
    </row>
    <row r="942" spans="1:20" s="211" customFormat="1" ht="59.25" customHeight="1">
      <c r="A942" s="212"/>
      <c r="B942" s="105" t="s">
        <v>678</v>
      </c>
      <c r="C942" s="127"/>
      <c r="D942" s="135" t="s">
        <v>23</v>
      </c>
      <c r="E942" s="135" t="s">
        <v>14</v>
      </c>
      <c r="F942" s="135" t="s">
        <v>580</v>
      </c>
      <c r="G942" s="135" t="s">
        <v>210</v>
      </c>
      <c r="H942" s="304">
        <f>SUM(I942:L942)</f>
        <v>10800</v>
      </c>
      <c r="I942" s="305">
        <f>10800</f>
        <v>10800</v>
      </c>
      <c r="J942" s="305">
        <v>0</v>
      </c>
      <c r="K942" s="305">
        <v>0</v>
      </c>
      <c r="L942" s="305">
        <v>0</v>
      </c>
    </row>
    <row r="943" spans="1:20" s="220" customFormat="1" ht="51">
      <c r="A943" s="212"/>
      <c r="B943" s="105" t="s">
        <v>258</v>
      </c>
      <c r="C943" s="127"/>
      <c r="D943" s="135" t="s">
        <v>23</v>
      </c>
      <c r="E943" s="135" t="s">
        <v>14</v>
      </c>
      <c r="F943" s="135" t="s">
        <v>580</v>
      </c>
      <c r="G943" s="135" t="s">
        <v>61</v>
      </c>
      <c r="H943" s="304">
        <f t="shared" si="221"/>
        <v>-11282.2</v>
      </c>
      <c r="I943" s="305">
        <f>-10800-482.2</f>
        <v>-11282.2</v>
      </c>
      <c r="J943" s="325">
        <v>0</v>
      </c>
      <c r="K943" s="325">
        <v>0</v>
      </c>
      <c r="L943" s="325">
        <v>0</v>
      </c>
    </row>
    <row r="944" spans="1:20" s="211" customFormat="1" ht="24.75" customHeight="1">
      <c r="A944" s="209"/>
      <c r="B944" s="206" t="s">
        <v>342</v>
      </c>
      <c r="C944" s="233"/>
      <c r="D944" s="135" t="s">
        <v>23</v>
      </c>
      <c r="E944" s="135" t="s">
        <v>14</v>
      </c>
      <c r="F944" s="135" t="s">
        <v>580</v>
      </c>
      <c r="G944" s="231">
        <v>400</v>
      </c>
      <c r="H944" s="304">
        <f t="shared" ref="H944:H960" si="227">SUM(I944:L944)</f>
        <v>-884</v>
      </c>
      <c r="I944" s="305">
        <f>I945+I947</f>
        <v>-884</v>
      </c>
      <c r="J944" s="305">
        <f>J947</f>
        <v>0</v>
      </c>
      <c r="K944" s="305">
        <f>K947</f>
        <v>0</v>
      </c>
      <c r="L944" s="305">
        <f>L947</f>
        <v>0</v>
      </c>
    </row>
    <row r="945" spans="1:20" s="211" customFormat="1" ht="37.5" customHeight="1">
      <c r="A945" s="215"/>
      <c r="B945" s="206" t="s">
        <v>35</v>
      </c>
      <c r="C945" s="127"/>
      <c r="D945" s="135" t="s">
        <v>23</v>
      </c>
      <c r="E945" s="135" t="s">
        <v>14</v>
      </c>
      <c r="F945" s="135" t="s">
        <v>580</v>
      </c>
      <c r="G945" s="135" t="s">
        <v>78</v>
      </c>
      <c r="H945" s="304">
        <f>I945+J945+K945+L945</f>
        <v>-884</v>
      </c>
      <c r="I945" s="305">
        <f>I946</f>
        <v>-884</v>
      </c>
      <c r="J945" s="305">
        <f>J946</f>
        <v>0</v>
      </c>
      <c r="K945" s="305">
        <f>K946</f>
        <v>0</v>
      </c>
      <c r="L945" s="305">
        <f>L946</f>
        <v>0</v>
      </c>
    </row>
    <row r="946" spans="1:20" s="211" customFormat="1" ht="51">
      <c r="A946" s="215"/>
      <c r="B946" s="206" t="s">
        <v>90</v>
      </c>
      <c r="C946" s="127"/>
      <c r="D946" s="135" t="s">
        <v>23</v>
      </c>
      <c r="E946" s="135" t="s">
        <v>14</v>
      </c>
      <c r="F946" s="135" t="s">
        <v>580</v>
      </c>
      <c r="G946" s="135" t="s">
        <v>91</v>
      </c>
      <c r="H946" s="304">
        <f>I946+J946+K946+L946</f>
        <v>-884</v>
      </c>
      <c r="I946" s="305">
        <f>-884</f>
        <v>-884</v>
      </c>
      <c r="J946" s="305">
        <v>0</v>
      </c>
      <c r="K946" s="305">
        <v>0</v>
      </c>
      <c r="L946" s="305">
        <v>0</v>
      </c>
    </row>
    <row r="947" spans="1:20" s="220" customFormat="1" ht="25.5" hidden="1" customHeight="1">
      <c r="A947" s="209"/>
      <c r="B947" s="206" t="s">
        <v>581</v>
      </c>
      <c r="C947" s="233"/>
      <c r="D947" s="135" t="s">
        <v>23</v>
      </c>
      <c r="E947" s="135" t="s">
        <v>14</v>
      </c>
      <c r="F947" s="135" t="s">
        <v>580</v>
      </c>
      <c r="G947" s="231">
        <v>460</v>
      </c>
      <c r="H947" s="304">
        <f t="shared" si="227"/>
        <v>0</v>
      </c>
      <c r="I947" s="305">
        <f>I948</f>
        <v>0</v>
      </c>
      <c r="J947" s="305">
        <f>J948</f>
        <v>0</v>
      </c>
      <c r="K947" s="305">
        <f>K948</f>
        <v>0</v>
      </c>
      <c r="L947" s="305">
        <f>L948</f>
        <v>0</v>
      </c>
      <c r="M947" s="277"/>
      <c r="N947" s="277"/>
    </row>
    <row r="948" spans="1:20" s="220" customFormat="1" ht="63.75" hidden="1">
      <c r="A948" s="209"/>
      <c r="B948" s="105" t="s">
        <v>579</v>
      </c>
      <c r="C948" s="268"/>
      <c r="D948" s="135" t="s">
        <v>23</v>
      </c>
      <c r="E948" s="135" t="s">
        <v>14</v>
      </c>
      <c r="F948" s="135" t="s">
        <v>580</v>
      </c>
      <c r="G948" s="232">
        <v>462</v>
      </c>
      <c r="H948" s="304">
        <f t="shared" si="227"/>
        <v>0</v>
      </c>
      <c r="I948" s="305"/>
      <c r="J948" s="325">
        <v>0</v>
      </c>
      <c r="K948" s="325">
        <v>0</v>
      </c>
      <c r="L948" s="325">
        <v>0</v>
      </c>
      <c r="M948" s="277"/>
      <c r="N948" s="277"/>
    </row>
    <row r="949" spans="1:20" s="19" customFormat="1" ht="51">
      <c r="A949" s="209"/>
      <c r="B949" s="206" t="s">
        <v>222</v>
      </c>
      <c r="C949" s="206"/>
      <c r="D949" s="135" t="s">
        <v>23</v>
      </c>
      <c r="E949" s="135" t="s">
        <v>14</v>
      </c>
      <c r="F949" s="135" t="s">
        <v>580</v>
      </c>
      <c r="G949" s="135" t="s">
        <v>49</v>
      </c>
      <c r="H949" s="304">
        <f>SUM(I949:L949)</f>
        <v>1366.2</v>
      </c>
      <c r="I949" s="305">
        <f t="shared" ref="I949:L949" si="228">I950</f>
        <v>1366.2</v>
      </c>
      <c r="J949" s="305">
        <f t="shared" si="228"/>
        <v>0</v>
      </c>
      <c r="K949" s="305">
        <f t="shared" si="228"/>
        <v>0</v>
      </c>
      <c r="L949" s="305">
        <f t="shared" si="228"/>
        <v>0</v>
      </c>
      <c r="M949" s="293"/>
      <c r="N949" s="293"/>
      <c r="O949" s="293"/>
      <c r="P949" s="293"/>
      <c r="Q949" s="293"/>
      <c r="R949" s="293"/>
      <c r="S949" s="293"/>
      <c r="T949" s="293"/>
    </row>
    <row r="950" spans="1:20" s="211" customFormat="1" ht="24.75" customHeight="1">
      <c r="A950" s="209"/>
      <c r="B950" s="206" t="s">
        <v>66</v>
      </c>
      <c r="C950" s="233"/>
      <c r="D950" s="135" t="s">
        <v>23</v>
      </c>
      <c r="E950" s="135" t="s">
        <v>14</v>
      </c>
      <c r="F950" s="135" t="s">
        <v>580</v>
      </c>
      <c r="G950" s="135" t="s">
        <v>64</v>
      </c>
      <c r="H950" s="304">
        <f>SUM(I950:L950)</f>
        <v>1366.2</v>
      </c>
      <c r="I950" s="305">
        <f>I951</f>
        <v>1366.2</v>
      </c>
      <c r="J950" s="305">
        <f>J951</f>
        <v>0</v>
      </c>
      <c r="K950" s="305">
        <f>K951</f>
        <v>0</v>
      </c>
      <c r="L950" s="305">
        <f>L951</f>
        <v>0</v>
      </c>
    </row>
    <row r="951" spans="1:20" s="211" customFormat="1" ht="25.5">
      <c r="A951" s="209"/>
      <c r="B951" s="206" t="s">
        <v>84</v>
      </c>
      <c r="C951" s="233"/>
      <c r="D951" s="135" t="s">
        <v>23</v>
      </c>
      <c r="E951" s="135" t="s">
        <v>14</v>
      </c>
      <c r="F951" s="135" t="s">
        <v>580</v>
      </c>
      <c r="G951" s="135" t="s">
        <v>82</v>
      </c>
      <c r="H951" s="304">
        <f>SUM(I951:L951)</f>
        <v>1366.2</v>
      </c>
      <c r="I951" s="305">
        <f>482.2+884</f>
        <v>1366.2</v>
      </c>
      <c r="J951" s="325">
        <v>0</v>
      </c>
      <c r="K951" s="325">
        <v>0</v>
      </c>
      <c r="L951" s="325">
        <v>0</v>
      </c>
    </row>
    <row r="952" spans="1:20" s="211" customFormat="1" ht="63.75">
      <c r="A952" s="209"/>
      <c r="B952" s="206" t="s">
        <v>586</v>
      </c>
      <c r="C952" s="268"/>
      <c r="D952" s="135" t="s">
        <v>23</v>
      </c>
      <c r="E952" s="135" t="s">
        <v>14</v>
      </c>
      <c r="F952" s="135" t="s">
        <v>675</v>
      </c>
      <c r="G952" s="232"/>
      <c r="H952" s="304">
        <f t="shared" si="227"/>
        <v>218.7</v>
      </c>
      <c r="I952" s="305">
        <f t="shared" ref="I952:L954" si="229">I953</f>
        <v>0</v>
      </c>
      <c r="J952" s="305">
        <f t="shared" si="229"/>
        <v>0</v>
      </c>
      <c r="K952" s="305">
        <f t="shared" si="229"/>
        <v>0</v>
      </c>
      <c r="L952" s="305">
        <f t="shared" si="229"/>
        <v>218.7</v>
      </c>
    </row>
    <row r="953" spans="1:20" s="19" customFormat="1" ht="51">
      <c r="A953" s="209"/>
      <c r="B953" s="206" t="s">
        <v>222</v>
      </c>
      <c r="C953" s="206"/>
      <c r="D953" s="135" t="s">
        <v>23</v>
      </c>
      <c r="E953" s="135" t="s">
        <v>14</v>
      </c>
      <c r="F953" s="135" t="s">
        <v>675</v>
      </c>
      <c r="G953" s="135" t="s">
        <v>49</v>
      </c>
      <c r="H953" s="304">
        <f>SUM(I953:L953)</f>
        <v>218.7</v>
      </c>
      <c r="I953" s="305">
        <f t="shared" si="229"/>
        <v>0</v>
      </c>
      <c r="J953" s="305">
        <f t="shared" si="229"/>
        <v>0</v>
      </c>
      <c r="K953" s="305">
        <f t="shared" si="229"/>
        <v>0</v>
      </c>
      <c r="L953" s="305">
        <f t="shared" si="229"/>
        <v>218.7</v>
      </c>
      <c r="M953" s="293"/>
      <c r="N953" s="293"/>
      <c r="O953" s="293"/>
      <c r="P953" s="293"/>
      <c r="Q953" s="293"/>
      <c r="R953" s="293"/>
      <c r="S953" s="293"/>
      <c r="T953" s="293"/>
    </row>
    <row r="954" spans="1:20" s="211" customFormat="1">
      <c r="A954" s="209"/>
      <c r="B954" s="206" t="s">
        <v>66</v>
      </c>
      <c r="C954" s="233"/>
      <c r="D954" s="135" t="s">
        <v>23</v>
      </c>
      <c r="E954" s="135" t="s">
        <v>14</v>
      </c>
      <c r="F954" s="135" t="s">
        <v>675</v>
      </c>
      <c r="G954" s="135" t="s">
        <v>64</v>
      </c>
      <c r="H954" s="304">
        <f>SUM(I954:L954)</f>
        <v>218.7</v>
      </c>
      <c r="I954" s="305">
        <f>I955</f>
        <v>0</v>
      </c>
      <c r="J954" s="305">
        <f t="shared" si="229"/>
        <v>0</v>
      </c>
      <c r="K954" s="305">
        <f t="shared" si="229"/>
        <v>0</v>
      </c>
      <c r="L954" s="305">
        <f t="shared" si="229"/>
        <v>218.7</v>
      </c>
    </row>
    <row r="955" spans="1:20" s="211" customFormat="1" ht="25.5">
      <c r="A955" s="209"/>
      <c r="B955" s="206" t="s">
        <v>84</v>
      </c>
      <c r="C955" s="233"/>
      <c r="D955" s="135" t="s">
        <v>23</v>
      </c>
      <c r="E955" s="135" t="s">
        <v>14</v>
      </c>
      <c r="F955" s="135" t="s">
        <v>675</v>
      </c>
      <c r="G955" s="135" t="s">
        <v>82</v>
      </c>
      <c r="H955" s="304">
        <f>SUM(I955:L955)</f>
        <v>218.7</v>
      </c>
      <c r="I955" s="305">
        <v>0</v>
      </c>
      <c r="J955" s="325">
        <v>0</v>
      </c>
      <c r="K955" s="325">
        <v>0</v>
      </c>
      <c r="L955" s="325">
        <f>218.7</f>
        <v>218.7</v>
      </c>
    </row>
    <row r="956" spans="1:20" s="220" customFormat="1" ht="63.75">
      <c r="A956" s="209"/>
      <c r="B956" s="105" t="s">
        <v>587</v>
      </c>
      <c r="C956" s="268"/>
      <c r="D956" s="135" t="s">
        <v>23</v>
      </c>
      <c r="E956" s="135" t="s">
        <v>14</v>
      </c>
      <c r="F956" s="135" t="s">
        <v>223</v>
      </c>
      <c r="G956" s="232"/>
      <c r="H956" s="304">
        <f t="shared" si="227"/>
        <v>266</v>
      </c>
      <c r="I956" s="305">
        <f t="shared" ref="I956:L958" si="230">I957</f>
        <v>0</v>
      </c>
      <c r="J956" s="305">
        <f t="shared" si="230"/>
        <v>0</v>
      </c>
      <c r="K956" s="305">
        <f t="shared" si="230"/>
        <v>0</v>
      </c>
      <c r="L956" s="305">
        <f t="shared" si="230"/>
        <v>266</v>
      </c>
      <c r="M956" s="277"/>
      <c r="N956" s="277"/>
    </row>
    <row r="957" spans="1:20" s="211" customFormat="1" ht="63.75">
      <c r="A957" s="209"/>
      <c r="B957" s="206" t="s">
        <v>586</v>
      </c>
      <c r="C957" s="268"/>
      <c r="D957" s="135" t="s">
        <v>23</v>
      </c>
      <c r="E957" s="135" t="s">
        <v>14</v>
      </c>
      <c r="F957" s="135" t="s">
        <v>588</v>
      </c>
      <c r="G957" s="232"/>
      <c r="H957" s="304">
        <f t="shared" si="227"/>
        <v>266</v>
      </c>
      <c r="I957" s="305">
        <f t="shared" si="230"/>
        <v>0</v>
      </c>
      <c r="J957" s="305">
        <f t="shared" si="230"/>
        <v>0</v>
      </c>
      <c r="K957" s="305">
        <f t="shared" si="230"/>
        <v>0</v>
      </c>
      <c r="L957" s="305">
        <f t="shared" si="230"/>
        <v>266</v>
      </c>
    </row>
    <row r="958" spans="1:20" s="19" customFormat="1" ht="51">
      <c r="A958" s="209"/>
      <c r="B958" s="206" t="s">
        <v>222</v>
      </c>
      <c r="C958" s="206"/>
      <c r="D958" s="135" t="s">
        <v>23</v>
      </c>
      <c r="E958" s="135" t="s">
        <v>14</v>
      </c>
      <c r="F958" s="135" t="s">
        <v>588</v>
      </c>
      <c r="G958" s="135" t="s">
        <v>49</v>
      </c>
      <c r="H958" s="304">
        <f t="shared" si="227"/>
        <v>266</v>
      </c>
      <c r="I958" s="305">
        <f t="shared" si="230"/>
        <v>0</v>
      </c>
      <c r="J958" s="305">
        <f t="shared" si="230"/>
        <v>0</v>
      </c>
      <c r="K958" s="305">
        <f t="shared" si="230"/>
        <v>0</v>
      </c>
      <c r="L958" s="305">
        <f t="shared" si="230"/>
        <v>266</v>
      </c>
      <c r="M958" s="293"/>
      <c r="N958" s="293"/>
      <c r="O958" s="293"/>
      <c r="P958" s="293"/>
      <c r="Q958" s="293"/>
      <c r="R958" s="293"/>
      <c r="S958" s="293"/>
      <c r="T958" s="293"/>
    </row>
    <row r="959" spans="1:20" s="21" customFormat="1" ht="51">
      <c r="A959" s="209"/>
      <c r="B959" s="206" t="s">
        <v>225</v>
      </c>
      <c r="C959" s="206"/>
      <c r="D959" s="135" t="s">
        <v>23</v>
      </c>
      <c r="E959" s="135" t="s">
        <v>14</v>
      </c>
      <c r="F959" s="135" t="s">
        <v>588</v>
      </c>
      <c r="G959" s="135" t="s">
        <v>226</v>
      </c>
      <c r="H959" s="304">
        <f t="shared" si="227"/>
        <v>266</v>
      </c>
      <c r="I959" s="305">
        <v>0</v>
      </c>
      <c r="J959" s="305">
        <v>0</v>
      </c>
      <c r="K959" s="305">
        <v>0</v>
      </c>
      <c r="L959" s="305">
        <f>266</f>
        <v>266</v>
      </c>
      <c r="M959" s="294"/>
      <c r="N959" s="294"/>
      <c r="O959" s="294"/>
      <c r="P959" s="294"/>
      <c r="Q959" s="294"/>
      <c r="R959" s="294"/>
      <c r="S959" s="294"/>
      <c r="T959" s="294"/>
    </row>
    <row r="960" spans="1:20" s="21" customFormat="1" ht="25.5" hidden="1">
      <c r="A960" s="215"/>
      <c r="B960" s="258" t="s">
        <v>439</v>
      </c>
      <c r="C960" s="127"/>
      <c r="D960" s="260" t="s">
        <v>23</v>
      </c>
      <c r="E960" s="260" t="s">
        <v>18</v>
      </c>
      <c r="F960" s="260"/>
      <c r="G960" s="260"/>
      <c r="H960" s="304">
        <f t="shared" si="227"/>
        <v>0</v>
      </c>
      <c r="I960" s="304">
        <f t="shared" ref="I960:L965" si="231">I961</f>
        <v>0</v>
      </c>
      <c r="J960" s="304">
        <f t="shared" si="231"/>
        <v>0</v>
      </c>
      <c r="K960" s="304">
        <f t="shared" si="231"/>
        <v>0</v>
      </c>
      <c r="L960" s="304">
        <f t="shared" si="231"/>
        <v>0</v>
      </c>
      <c r="M960" s="294"/>
      <c r="N960" s="294"/>
      <c r="O960" s="294"/>
      <c r="P960" s="294"/>
      <c r="Q960" s="294"/>
      <c r="R960" s="294"/>
      <c r="S960" s="294"/>
      <c r="T960" s="294"/>
    </row>
    <row r="961" spans="1:20" s="21" customFormat="1" ht="51" hidden="1">
      <c r="A961" s="137"/>
      <c r="B961" s="105" t="s">
        <v>98</v>
      </c>
      <c r="C961" s="138"/>
      <c r="D961" s="106" t="s">
        <v>23</v>
      </c>
      <c r="E961" s="106" t="s">
        <v>18</v>
      </c>
      <c r="F961" s="106" t="s">
        <v>248</v>
      </c>
      <c r="G961" s="106"/>
      <c r="H961" s="156">
        <f>I961+J961+K961+L961</f>
        <v>0</v>
      </c>
      <c r="I961" s="157">
        <f t="shared" si="231"/>
        <v>0</v>
      </c>
      <c r="J961" s="157">
        <f t="shared" si="231"/>
        <v>0</v>
      </c>
      <c r="K961" s="157">
        <f t="shared" si="231"/>
        <v>0</v>
      </c>
      <c r="L961" s="157">
        <f t="shared" si="231"/>
        <v>0</v>
      </c>
      <c r="M961" s="294"/>
      <c r="N961" s="294"/>
      <c r="O961" s="294"/>
      <c r="P961" s="294"/>
      <c r="Q961" s="294"/>
      <c r="R961" s="294"/>
      <c r="S961" s="294"/>
      <c r="T961" s="294"/>
    </row>
    <row r="962" spans="1:20" s="19" customFormat="1" ht="38.25" hidden="1">
      <c r="A962" s="137"/>
      <c r="B962" s="105" t="s">
        <v>249</v>
      </c>
      <c r="C962" s="138"/>
      <c r="D962" s="106" t="s">
        <v>23</v>
      </c>
      <c r="E962" s="106" t="s">
        <v>18</v>
      </c>
      <c r="F962" s="106" t="s">
        <v>250</v>
      </c>
      <c r="G962" s="106"/>
      <c r="H962" s="156">
        <f>SUM(I962:L962)</f>
        <v>0</v>
      </c>
      <c r="I962" s="157">
        <f t="shared" si="231"/>
        <v>0</v>
      </c>
      <c r="J962" s="157">
        <f t="shared" si="231"/>
        <v>0</v>
      </c>
      <c r="K962" s="157">
        <f t="shared" si="231"/>
        <v>0</v>
      </c>
      <c r="L962" s="157">
        <f t="shared" si="231"/>
        <v>0</v>
      </c>
      <c r="M962" s="293"/>
      <c r="N962" s="293"/>
      <c r="O962" s="293"/>
      <c r="P962" s="293"/>
      <c r="Q962" s="293"/>
      <c r="R962" s="293"/>
      <c r="S962" s="293"/>
      <c r="T962" s="293"/>
    </row>
    <row r="963" spans="1:20" s="21" customFormat="1" ht="178.5" hidden="1">
      <c r="A963" s="137"/>
      <c r="B963" s="105" t="s">
        <v>496</v>
      </c>
      <c r="C963" s="138"/>
      <c r="D963" s="106" t="s">
        <v>23</v>
      </c>
      <c r="E963" s="106" t="s">
        <v>18</v>
      </c>
      <c r="F963" s="106" t="s">
        <v>440</v>
      </c>
      <c r="G963" s="106"/>
      <c r="H963" s="156">
        <f>SUM(I963:L963)</f>
        <v>0</v>
      </c>
      <c r="I963" s="157">
        <f t="shared" si="231"/>
        <v>0</v>
      </c>
      <c r="J963" s="157">
        <f t="shared" si="231"/>
        <v>0</v>
      </c>
      <c r="K963" s="157">
        <f t="shared" si="231"/>
        <v>0</v>
      </c>
      <c r="L963" s="157">
        <f t="shared" si="231"/>
        <v>0</v>
      </c>
      <c r="M963" s="294"/>
      <c r="N963" s="294"/>
      <c r="O963" s="294"/>
      <c r="P963" s="294"/>
      <c r="Q963" s="294"/>
      <c r="R963" s="294"/>
      <c r="S963" s="294"/>
      <c r="T963" s="294"/>
    </row>
    <row r="964" spans="1:20" s="21" customFormat="1" ht="38.25" hidden="1">
      <c r="A964" s="137"/>
      <c r="B964" s="105" t="s">
        <v>86</v>
      </c>
      <c r="C964" s="265"/>
      <c r="D964" s="106" t="s">
        <v>23</v>
      </c>
      <c r="E964" s="106" t="s">
        <v>18</v>
      </c>
      <c r="F964" s="106" t="s">
        <v>440</v>
      </c>
      <c r="G964" s="106" t="s">
        <v>57</v>
      </c>
      <c r="H964" s="156">
        <f>I964+J964+K964+L964</f>
        <v>0</v>
      </c>
      <c r="I964" s="157">
        <f t="shared" si="231"/>
        <v>0</v>
      </c>
      <c r="J964" s="157">
        <f t="shared" si="231"/>
        <v>0</v>
      </c>
      <c r="K964" s="157">
        <f t="shared" si="231"/>
        <v>0</v>
      </c>
      <c r="L964" s="157">
        <f t="shared" si="231"/>
        <v>0</v>
      </c>
      <c r="M964" s="294"/>
      <c r="N964" s="294"/>
      <c r="O964" s="294"/>
      <c r="P964" s="294"/>
      <c r="Q964" s="294"/>
      <c r="R964" s="294"/>
      <c r="S964" s="294"/>
      <c r="T964" s="294"/>
    </row>
    <row r="965" spans="1:20" s="21" customFormat="1" ht="38.25" hidden="1">
      <c r="A965" s="137"/>
      <c r="B965" s="105" t="s">
        <v>111</v>
      </c>
      <c r="C965" s="265"/>
      <c r="D965" s="106" t="s">
        <v>23</v>
      </c>
      <c r="E965" s="106" t="s">
        <v>18</v>
      </c>
      <c r="F965" s="106" t="s">
        <v>440</v>
      </c>
      <c r="G965" s="106" t="s">
        <v>59</v>
      </c>
      <c r="H965" s="156">
        <f>I965+J965+K965+L965</f>
        <v>0</v>
      </c>
      <c r="I965" s="157">
        <f t="shared" si="231"/>
        <v>0</v>
      </c>
      <c r="J965" s="157">
        <f t="shared" si="231"/>
        <v>0</v>
      </c>
      <c r="K965" s="157">
        <f t="shared" si="231"/>
        <v>0</v>
      </c>
      <c r="L965" s="157">
        <f t="shared" si="231"/>
        <v>0</v>
      </c>
      <c r="M965" s="294"/>
      <c r="N965" s="294"/>
      <c r="O965" s="294"/>
      <c r="P965" s="294"/>
      <c r="Q965" s="294"/>
      <c r="R965" s="294"/>
      <c r="S965" s="294"/>
      <c r="T965" s="294"/>
    </row>
    <row r="966" spans="1:20" s="211" customFormat="1" ht="51" hidden="1">
      <c r="A966" s="137"/>
      <c r="B966" s="105" t="s">
        <v>258</v>
      </c>
      <c r="C966" s="265"/>
      <c r="D966" s="106" t="s">
        <v>23</v>
      </c>
      <c r="E966" s="106" t="s">
        <v>18</v>
      </c>
      <c r="F966" s="106" t="s">
        <v>440</v>
      </c>
      <c r="G966" s="106" t="s">
        <v>61</v>
      </c>
      <c r="H966" s="156">
        <f>I966+J966+K966+L966</f>
        <v>0</v>
      </c>
      <c r="I966" s="157">
        <v>0</v>
      </c>
      <c r="J966" s="157">
        <v>0</v>
      </c>
      <c r="K966" s="157">
        <v>0</v>
      </c>
      <c r="L966" s="157">
        <v>0</v>
      </c>
    </row>
    <row r="967" spans="1:20" s="211" customFormat="1">
      <c r="A967" s="188"/>
      <c r="B967" s="127" t="s">
        <v>596</v>
      </c>
      <c r="C967" s="138"/>
      <c r="D967" s="129" t="s">
        <v>21</v>
      </c>
      <c r="E967" s="129"/>
      <c r="F967" s="129"/>
      <c r="G967" s="129"/>
      <c r="H967" s="156">
        <f>SUM(I967:L967)</f>
        <v>0</v>
      </c>
      <c r="I967" s="156">
        <f t="shared" ref="I967:I976" si="232">I968</f>
        <v>0</v>
      </c>
      <c r="J967" s="156">
        <f t="shared" ref="J967:L969" si="233">J968</f>
        <v>0</v>
      </c>
      <c r="K967" s="156">
        <f t="shared" si="233"/>
        <v>0</v>
      </c>
      <c r="L967" s="156">
        <f t="shared" si="233"/>
        <v>0</v>
      </c>
    </row>
    <row r="968" spans="1:20" s="211" customFormat="1" ht="25.5">
      <c r="A968" s="137"/>
      <c r="B968" s="206" t="s">
        <v>597</v>
      </c>
      <c r="C968" s="265"/>
      <c r="D968" s="106" t="s">
        <v>21</v>
      </c>
      <c r="E968" s="106" t="s">
        <v>21</v>
      </c>
      <c r="F968" s="106"/>
      <c r="G968" s="106"/>
      <c r="H968" s="156">
        <f>SUM(I968:L968)</f>
        <v>0</v>
      </c>
      <c r="I968" s="157">
        <f t="shared" si="232"/>
        <v>0</v>
      </c>
      <c r="J968" s="157">
        <f t="shared" si="233"/>
        <v>0</v>
      </c>
      <c r="K968" s="157">
        <f t="shared" si="233"/>
        <v>0</v>
      </c>
      <c r="L968" s="157">
        <f t="shared" si="233"/>
        <v>0</v>
      </c>
    </row>
    <row r="969" spans="1:20" s="211" customFormat="1" ht="63.75">
      <c r="A969" s="137"/>
      <c r="B969" s="206" t="s">
        <v>598</v>
      </c>
      <c r="C969" s="265"/>
      <c r="D969" s="106" t="s">
        <v>21</v>
      </c>
      <c r="E969" s="106" t="s">
        <v>21</v>
      </c>
      <c r="F969" s="233" t="s">
        <v>601</v>
      </c>
      <c r="G969" s="106"/>
      <c r="H969" s="156">
        <f>SUM(I969:L969)</f>
        <v>0</v>
      </c>
      <c r="I969" s="157">
        <f t="shared" si="232"/>
        <v>0</v>
      </c>
      <c r="J969" s="157">
        <f t="shared" si="233"/>
        <v>0</v>
      </c>
      <c r="K969" s="157">
        <f t="shared" si="233"/>
        <v>0</v>
      </c>
      <c r="L969" s="157">
        <f t="shared" si="233"/>
        <v>0</v>
      </c>
    </row>
    <row r="970" spans="1:20" s="211" customFormat="1" ht="38.25">
      <c r="A970" s="137"/>
      <c r="B970" s="206" t="s">
        <v>599</v>
      </c>
      <c r="C970" s="265"/>
      <c r="D970" s="106" t="s">
        <v>21</v>
      </c>
      <c r="E970" s="106" t="s">
        <v>21</v>
      </c>
      <c r="F970" s="233" t="s">
        <v>602</v>
      </c>
      <c r="G970" s="106"/>
      <c r="H970" s="156">
        <f>SUM(I970:L970)</f>
        <v>0</v>
      </c>
      <c r="I970" s="157">
        <f>I971+I978+I982</f>
        <v>0</v>
      </c>
      <c r="J970" s="157">
        <f>J971+J978+J982</f>
        <v>0</v>
      </c>
      <c r="K970" s="157">
        <f>K971+K978+K982</f>
        <v>0</v>
      </c>
      <c r="L970" s="157">
        <f>L971+L978+L982</f>
        <v>0</v>
      </c>
    </row>
    <row r="971" spans="1:20" s="211" customFormat="1" ht="25.5">
      <c r="A971" s="137"/>
      <c r="B971" s="206" t="s">
        <v>600</v>
      </c>
      <c r="C971" s="265"/>
      <c r="D971" s="106" t="s">
        <v>21</v>
      </c>
      <c r="E971" s="106" t="s">
        <v>21</v>
      </c>
      <c r="F971" s="233" t="s">
        <v>603</v>
      </c>
      <c r="G971" s="106"/>
      <c r="H971" s="156">
        <f>SUM(I971:L971)</f>
        <v>0</v>
      </c>
      <c r="I971" s="157">
        <f>I972+I975</f>
        <v>0</v>
      </c>
      <c r="J971" s="157">
        <f t="shared" ref="J971:L971" si="234">J972+J975</f>
        <v>0</v>
      </c>
      <c r="K971" s="157">
        <f t="shared" si="234"/>
        <v>0</v>
      </c>
      <c r="L971" s="157">
        <f t="shared" si="234"/>
        <v>0</v>
      </c>
    </row>
    <row r="972" spans="1:20" s="220" customFormat="1" ht="38.25">
      <c r="A972" s="137"/>
      <c r="B972" s="105" t="s">
        <v>86</v>
      </c>
      <c r="C972" s="262"/>
      <c r="D972" s="106" t="s">
        <v>21</v>
      </c>
      <c r="E972" s="106" t="s">
        <v>21</v>
      </c>
      <c r="F972" s="268" t="s">
        <v>603</v>
      </c>
      <c r="G972" s="106" t="s">
        <v>57</v>
      </c>
      <c r="H972" s="156">
        <f t="shared" ref="H972:H974" si="235">I972+J972+K972+L972</f>
        <v>841.3</v>
      </c>
      <c r="I972" s="157">
        <f t="shared" ref="I972:L973" si="236">I973</f>
        <v>841.3</v>
      </c>
      <c r="J972" s="157">
        <f t="shared" si="236"/>
        <v>0</v>
      </c>
      <c r="K972" s="157">
        <f t="shared" si="236"/>
        <v>0</v>
      </c>
      <c r="L972" s="157">
        <f t="shared" si="236"/>
        <v>0</v>
      </c>
    </row>
    <row r="973" spans="1:20" s="220" customFormat="1" ht="38.25">
      <c r="A973" s="137"/>
      <c r="B973" s="105" t="s">
        <v>111</v>
      </c>
      <c r="C973" s="262"/>
      <c r="D973" s="106" t="s">
        <v>21</v>
      </c>
      <c r="E973" s="106" t="s">
        <v>21</v>
      </c>
      <c r="F973" s="268" t="s">
        <v>603</v>
      </c>
      <c r="G973" s="106" t="s">
        <v>59</v>
      </c>
      <c r="H973" s="156">
        <f t="shared" si="235"/>
        <v>841.3</v>
      </c>
      <c r="I973" s="157">
        <f t="shared" si="236"/>
        <v>841.3</v>
      </c>
      <c r="J973" s="157">
        <f t="shared" si="236"/>
        <v>0</v>
      </c>
      <c r="K973" s="157">
        <f t="shared" si="236"/>
        <v>0</v>
      </c>
      <c r="L973" s="157">
        <f t="shared" si="236"/>
        <v>0</v>
      </c>
    </row>
    <row r="974" spans="1:20" s="220" customFormat="1" ht="51">
      <c r="A974" s="137"/>
      <c r="B974" s="105" t="s">
        <v>258</v>
      </c>
      <c r="C974" s="262"/>
      <c r="D974" s="106" t="s">
        <v>21</v>
      </c>
      <c r="E974" s="106" t="s">
        <v>21</v>
      </c>
      <c r="F974" s="268" t="s">
        <v>603</v>
      </c>
      <c r="G974" s="106" t="s">
        <v>61</v>
      </c>
      <c r="H974" s="156">
        <f t="shared" si="235"/>
        <v>841.3</v>
      </c>
      <c r="I974" s="157">
        <v>841.3</v>
      </c>
      <c r="J974" s="307">
        <v>0</v>
      </c>
      <c r="K974" s="307">
        <v>0</v>
      </c>
      <c r="L974" s="307">
        <v>0</v>
      </c>
    </row>
    <row r="975" spans="1:20" s="211" customFormat="1" ht="38.25">
      <c r="A975" s="215"/>
      <c r="B975" s="206" t="s">
        <v>342</v>
      </c>
      <c r="C975" s="127"/>
      <c r="D975" s="106" t="s">
        <v>21</v>
      </c>
      <c r="E975" s="106" t="s">
        <v>21</v>
      </c>
      <c r="F975" s="233" t="s">
        <v>603</v>
      </c>
      <c r="G975" s="135" t="s">
        <v>77</v>
      </c>
      <c r="H975" s="304">
        <f>I975+J975+K975+L975</f>
        <v>-841.3</v>
      </c>
      <c r="I975" s="305">
        <f t="shared" si="232"/>
        <v>-841.3</v>
      </c>
      <c r="J975" s="305">
        <f t="shared" ref="J975:L976" si="237">J976</f>
        <v>0</v>
      </c>
      <c r="K975" s="305">
        <f t="shared" si="237"/>
        <v>0</v>
      </c>
      <c r="L975" s="305">
        <f t="shared" si="237"/>
        <v>0</v>
      </c>
    </row>
    <row r="976" spans="1:20" s="211" customFormat="1">
      <c r="A976" s="215"/>
      <c r="B976" s="206" t="s">
        <v>35</v>
      </c>
      <c r="C976" s="127"/>
      <c r="D976" s="106" t="s">
        <v>21</v>
      </c>
      <c r="E976" s="106" t="s">
        <v>21</v>
      </c>
      <c r="F976" s="233" t="s">
        <v>603</v>
      </c>
      <c r="G976" s="135" t="s">
        <v>78</v>
      </c>
      <c r="H976" s="304">
        <f>I976+J976+K976+L976</f>
        <v>-841.3</v>
      </c>
      <c r="I976" s="305">
        <f t="shared" si="232"/>
        <v>-841.3</v>
      </c>
      <c r="J976" s="305">
        <f t="shared" si="237"/>
        <v>0</v>
      </c>
      <c r="K976" s="305">
        <f t="shared" si="237"/>
        <v>0</v>
      </c>
      <c r="L976" s="305">
        <f t="shared" si="237"/>
        <v>0</v>
      </c>
    </row>
    <row r="977" spans="1:12" s="211" customFormat="1" ht="51">
      <c r="A977" s="215"/>
      <c r="B977" s="206" t="s">
        <v>90</v>
      </c>
      <c r="C977" s="127"/>
      <c r="D977" s="106" t="s">
        <v>21</v>
      </c>
      <c r="E977" s="106" t="s">
        <v>21</v>
      </c>
      <c r="F977" s="233" t="s">
        <v>603</v>
      </c>
      <c r="G977" s="135" t="s">
        <v>91</v>
      </c>
      <c r="H977" s="304">
        <f>I977+J977+K977+L977</f>
        <v>-841.3</v>
      </c>
      <c r="I977" s="305">
        <f>-841.3</f>
        <v>-841.3</v>
      </c>
      <c r="J977" s="305">
        <v>0</v>
      </c>
      <c r="K977" s="305">
        <v>0</v>
      </c>
      <c r="L977" s="305">
        <v>0</v>
      </c>
    </row>
    <row r="978" spans="1:12" s="211" customFormat="1" ht="114.75" hidden="1">
      <c r="A978" s="6"/>
      <c r="B978" s="8" t="s">
        <v>633</v>
      </c>
      <c r="C978" s="64"/>
      <c r="D978" s="2" t="s">
        <v>21</v>
      </c>
      <c r="E978" s="2" t="s">
        <v>21</v>
      </c>
      <c r="F978" s="9" t="s">
        <v>634</v>
      </c>
      <c r="G978" s="2"/>
      <c r="H978" s="155">
        <f>SUM(I978:L978)</f>
        <v>0</v>
      </c>
      <c r="I978" s="292">
        <f t="shared" ref="I978:L984" si="238">I979</f>
        <v>0</v>
      </c>
      <c r="J978" s="292">
        <f t="shared" si="238"/>
        <v>0</v>
      </c>
      <c r="K978" s="292">
        <f t="shared" si="238"/>
        <v>0</v>
      </c>
      <c r="L978" s="292">
        <f t="shared" si="238"/>
        <v>0</v>
      </c>
    </row>
    <row r="979" spans="1:12" s="211" customFormat="1" ht="38.25" hidden="1">
      <c r="A979" s="60"/>
      <c r="B979" s="8" t="s">
        <v>342</v>
      </c>
      <c r="C979" s="15"/>
      <c r="D979" s="2" t="s">
        <v>21</v>
      </c>
      <c r="E979" s="2" t="s">
        <v>21</v>
      </c>
      <c r="F979" s="9" t="s">
        <v>634</v>
      </c>
      <c r="G979" s="10" t="s">
        <v>77</v>
      </c>
      <c r="H979" s="148">
        <f>I979+J979+K979+L979</f>
        <v>0</v>
      </c>
      <c r="I979" s="149">
        <f t="shared" si="238"/>
        <v>0</v>
      </c>
      <c r="J979" s="149">
        <f t="shared" si="238"/>
        <v>0</v>
      </c>
      <c r="K979" s="149">
        <f t="shared" si="238"/>
        <v>0</v>
      </c>
      <c r="L979" s="149">
        <f t="shared" si="238"/>
        <v>0</v>
      </c>
    </row>
    <row r="980" spans="1:12" s="211" customFormat="1" hidden="1">
      <c r="A980" s="60"/>
      <c r="B980" s="8" t="s">
        <v>35</v>
      </c>
      <c r="C980" s="15"/>
      <c r="D980" s="2" t="s">
        <v>21</v>
      </c>
      <c r="E980" s="2" t="s">
        <v>21</v>
      </c>
      <c r="F980" s="9" t="s">
        <v>634</v>
      </c>
      <c r="G980" s="10" t="s">
        <v>78</v>
      </c>
      <c r="H980" s="148">
        <f>I980+J980+K980+L980</f>
        <v>0</v>
      </c>
      <c r="I980" s="149">
        <f t="shared" si="238"/>
        <v>0</v>
      </c>
      <c r="J980" s="149">
        <f t="shared" si="238"/>
        <v>0</v>
      </c>
      <c r="K980" s="149">
        <f t="shared" si="238"/>
        <v>0</v>
      </c>
      <c r="L980" s="149">
        <f t="shared" si="238"/>
        <v>0</v>
      </c>
    </row>
    <row r="981" spans="1:12" s="211" customFormat="1" ht="51" hidden="1">
      <c r="A981" s="60"/>
      <c r="B981" s="8" t="s">
        <v>90</v>
      </c>
      <c r="C981" s="15"/>
      <c r="D981" s="2" t="s">
        <v>21</v>
      </c>
      <c r="E981" s="2" t="s">
        <v>21</v>
      </c>
      <c r="F981" s="9" t="s">
        <v>634</v>
      </c>
      <c r="G981" s="10" t="s">
        <v>91</v>
      </c>
      <c r="H981" s="148">
        <f>I981+J981+K981+L981</f>
        <v>0</v>
      </c>
      <c r="I981" s="149">
        <v>0</v>
      </c>
      <c r="J981" s="149">
        <v>0</v>
      </c>
      <c r="K981" s="149"/>
      <c r="L981" s="149">
        <v>0</v>
      </c>
    </row>
    <row r="982" spans="1:12" s="211" customFormat="1" ht="127.5" hidden="1">
      <c r="A982" s="6"/>
      <c r="B982" s="8" t="s">
        <v>635</v>
      </c>
      <c r="C982" s="64"/>
      <c r="D982" s="2" t="s">
        <v>21</v>
      </c>
      <c r="E982" s="2" t="s">
        <v>21</v>
      </c>
      <c r="F982" s="9" t="s">
        <v>636</v>
      </c>
      <c r="G982" s="2"/>
      <c r="H982" s="155">
        <f>SUM(I982:L982)</f>
        <v>0</v>
      </c>
      <c r="I982" s="292">
        <f t="shared" si="238"/>
        <v>0</v>
      </c>
      <c r="J982" s="292">
        <f t="shared" si="238"/>
        <v>0</v>
      </c>
      <c r="K982" s="292">
        <f t="shared" si="238"/>
        <v>0</v>
      </c>
      <c r="L982" s="292">
        <f t="shared" si="238"/>
        <v>0</v>
      </c>
    </row>
    <row r="983" spans="1:12" s="211" customFormat="1" ht="38.25" hidden="1">
      <c r="A983" s="60"/>
      <c r="B983" s="8" t="s">
        <v>342</v>
      </c>
      <c r="C983" s="15"/>
      <c r="D983" s="2" t="s">
        <v>21</v>
      </c>
      <c r="E983" s="2" t="s">
        <v>21</v>
      </c>
      <c r="F983" s="9" t="s">
        <v>636</v>
      </c>
      <c r="G983" s="10" t="s">
        <v>77</v>
      </c>
      <c r="H983" s="148">
        <f>I983+J983+K983+L983</f>
        <v>0</v>
      </c>
      <c r="I983" s="149">
        <f t="shared" si="238"/>
        <v>0</v>
      </c>
      <c r="J983" s="149">
        <f t="shared" si="238"/>
        <v>0</v>
      </c>
      <c r="K983" s="149">
        <f t="shared" si="238"/>
        <v>0</v>
      </c>
      <c r="L983" s="149">
        <f t="shared" si="238"/>
        <v>0</v>
      </c>
    </row>
    <row r="984" spans="1:12" s="211" customFormat="1" hidden="1">
      <c r="A984" s="60"/>
      <c r="B984" s="8" t="s">
        <v>35</v>
      </c>
      <c r="C984" s="15"/>
      <c r="D984" s="2" t="s">
        <v>21</v>
      </c>
      <c r="E984" s="2" t="s">
        <v>21</v>
      </c>
      <c r="F984" s="9" t="s">
        <v>636</v>
      </c>
      <c r="G984" s="10" t="s">
        <v>78</v>
      </c>
      <c r="H984" s="148">
        <f>I984+J984+K984+L984</f>
        <v>0</v>
      </c>
      <c r="I984" s="149">
        <f t="shared" si="238"/>
        <v>0</v>
      </c>
      <c r="J984" s="149">
        <f t="shared" si="238"/>
        <v>0</v>
      </c>
      <c r="K984" s="149">
        <f t="shared" si="238"/>
        <v>0</v>
      </c>
      <c r="L984" s="149">
        <f t="shared" si="238"/>
        <v>0</v>
      </c>
    </row>
    <row r="985" spans="1:12" s="211" customFormat="1" ht="51" hidden="1">
      <c r="A985" s="60"/>
      <c r="B985" s="8" t="s">
        <v>90</v>
      </c>
      <c r="C985" s="15"/>
      <c r="D985" s="2" t="s">
        <v>21</v>
      </c>
      <c r="E985" s="2" t="s">
        <v>21</v>
      </c>
      <c r="F985" s="9" t="s">
        <v>636</v>
      </c>
      <c r="G985" s="10" t="s">
        <v>91</v>
      </c>
      <c r="H985" s="148">
        <f>I985+J985+K985+L985</f>
        <v>0</v>
      </c>
      <c r="I985" s="149"/>
      <c r="J985" s="149">
        <v>0</v>
      </c>
      <c r="K985" s="149">
        <v>0</v>
      </c>
      <c r="L985" s="149">
        <v>0</v>
      </c>
    </row>
    <row r="986" spans="1:12" s="211" customFormat="1">
      <c r="A986" s="215"/>
      <c r="B986" s="127" t="s">
        <v>143</v>
      </c>
      <c r="C986" s="258"/>
      <c r="D986" s="260" t="s">
        <v>33</v>
      </c>
      <c r="E986" s="260" t="s">
        <v>15</v>
      </c>
      <c r="F986" s="260"/>
      <c r="G986" s="260"/>
      <c r="H986" s="304">
        <f>SUM(I986:L986)</f>
        <v>10408.9</v>
      </c>
      <c r="I986" s="304">
        <f>I987+I994+I1020+I1047</f>
        <v>46.300000000000004</v>
      </c>
      <c r="J986" s="304">
        <f>J987+J994+J1020+J1047</f>
        <v>9485.1</v>
      </c>
      <c r="K986" s="304">
        <f>K987+K994+K1020+K1047</f>
        <v>877.5</v>
      </c>
      <c r="L986" s="304">
        <f>L987+L994+L1020+L1047</f>
        <v>0</v>
      </c>
    </row>
    <row r="987" spans="1:12" s="211" customFormat="1" hidden="1">
      <c r="A987" s="215"/>
      <c r="B987" s="127" t="s">
        <v>144</v>
      </c>
      <c r="C987" s="259"/>
      <c r="D987" s="260" t="s">
        <v>33</v>
      </c>
      <c r="E987" s="260" t="s">
        <v>14</v>
      </c>
      <c r="F987" s="260"/>
      <c r="G987" s="260"/>
      <c r="H987" s="304">
        <f>I987+J987+K987+L987</f>
        <v>0</v>
      </c>
      <c r="I987" s="304">
        <f t="shared" ref="I987:L992" si="239">I988</f>
        <v>0</v>
      </c>
      <c r="J987" s="304">
        <f t="shared" si="239"/>
        <v>0</v>
      </c>
      <c r="K987" s="304">
        <f t="shared" si="239"/>
        <v>0</v>
      </c>
      <c r="L987" s="304">
        <f t="shared" si="239"/>
        <v>0</v>
      </c>
    </row>
    <row r="988" spans="1:12" s="211" customFormat="1" ht="51" hidden="1">
      <c r="A988" s="209"/>
      <c r="B988" s="105" t="s">
        <v>98</v>
      </c>
      <c r="C988" s="259"/>
      <c r="D988" s="135" t="s">
        <v>33</v>
      </c>
      <c r="E988" s="135" t="s">
        <v>14</v>
      </c>
      <c r="F988" s="135" t="s">
        <v>248</v>
      </c>
      <c r="G988" s="135"/>
      <c r="H988" s="304">
        <f>I988+J988+K988+L988</f>
        <v>0</v>
      </c>
      <c r="I988" s="305">
        <f t="shared" si="239"/>
        <v>0</v>
      </c>
      <c r="J988" s="305">
        <f t="shared" si="239"/>
        <v>0</v>
      </c>
      <c r="K988" s="305">
        <f t="shared" si="239"/>
        <v>0</v>
      </c>
      <c r="L988" s="305">
        <f t="shared" si="239"/>
        <v>0</v>
      </c>
    </row>
    <row r="989" spans="1:12" s="211" customFormat="1" ht="38.25" hidden="1">
      <c r="A989" s="209"/>
      <c r="B989" s="105" t="s">
        <v>249</v>
      </c>
      <c r="C989" s="259"/>
      <c r="D989" s="135" t="s">
        <v>33</v>
      </c>
      <c r="E989" s="135" t="s">
        <v>14</v>
      </c>
      <c r="F989" s="135" t="s">
        <v>250</v>
      </c>
      <c r="G989" s="135"/>
      <c r="H989" s="304">
        <f>SUM(I989:L989)</f>
        <v>0</v>
      </c>
      <c r="I989" s="305">
        <f t="shared" si="239"/>
        <v>0</v>
      </c>
      <c r="J989" s="305">
        <f t="shared" si="239"/>
        <v>0</v>
      </c>
      <c r="K989" s="305">
        <f t="shared" si="239"/>
        <v>0</v>
      </c>
      <c r="L989" s="305">
        <f t="shared" si="239"/>
        <v>0</v>
      </c>
    </row>
    <row r="990" spans="1:12" s="211" customFormat="1" ht="25.5" hidden="1">
      <c r="A990" s="215"/>
      <c r="B990" s="206" t="s">
        <v>271</v>
      </c>
      <c r="C990" s="259"/>
      <c r="D990" s="135" t="s">
        <v>33</v>
      </c>
      <c r="E990" s="135" t="s">
        <v>14</v>
      </c>
      <c r="F990" s="135" t="s">
        <v>272</v>
      </c>
      <c r="G990" s="260"/>
      <c r="H990" s="304">
        <f>I990+J990+K990+L990</f>
        <v>0</v>
      </c>
      <c r="I990" s="305">
        <f t="shared" si="239"/>
        <v>0</v>
      </c>
      <c r="J990" s="305">
        <f t="shared" si="239"/>
        <v>0</v>
      </c>
      <c r="K990" s="305">
        <f t="shared" si="239"/>
        <v>0</v>
      </c>
      <c r="L990" s="305">
        <f t="shared" si="239"/>
        <v>0</v>
      </c>
    </row>
    <row r="991" spans="1:12" s="220" customFormat="1" ht="25.5" hidden="1">
      <c r="A991" s="209"/>
      <c r="B991" s="206" t="s">
        <v>145</v>
      </c>
      <c r="C991" s="271"/>
      <c r="D991" s="135" t="s">
        <v>33</v>
      </c>
      <c r="E991" s="135" t="s">
        <v>14</v>
      </c>
      <c r="F991" s="135" t="s">
        <v>272</v>
      </c>
      <c r="G991" s="135" t="s">
        <v>146</v>
      </c>
      <c r="H991" s="304">
        <f>I991+J991+K991+L991</f>
        <v>0</v>
      </c>
      <c r="I991" s="305">
        <f t="shared" si="239"/>
        <v>0</v>
      </c>
      <c r="J991" s="305">
        <f t="shared" si="239"/>
        <v>0</v>
      </c>
      <c r="K991" s="305">
        <f t="shared" si="239"/>
        <v>0</v>
      </c>
      <c r="L991" s="305">
        <f t="shared" si="239"/>
        <v>0</v>
      </c>
    </row>
    <row r="992" spans="1:12" s="220" customFormat="1" ht="38.25" hidden="1">
      <c r="A992" s="209"/>
      <c r="B992" s="206" t="s">
        <v>147</v>
      </c>
      <c r="C992" s="271"/>
      <c r="D992" s="135" t="s">
        <v>33</v>
      </c>
      <c r="E992" s="135" t="s">
        <v>14</v>
      </c>
      <c r="F992" s="135" t="s">
        <v>272</v>
      </c>
      <c r="G992" s="135" t="s">
        <v>148</v>
      </c>
      <c r="H992" s="304">
        <f>I992+J992+K992+L992</f>
        <v>0</v>
      </c>
      <c r="I992" s="305">
        <f t="shared" si="239"/>
        <v>0</v>
      </c>
      <c r="J992" s="305">
        <f t="shared" si="239"/>
        <v>0</v>
      </c>
      <c r="K992" s="305">
        <f t="shared" si="239"/>
        <v>0</v>
      </c>
      <c r="L992" s="305">
        <f t="shared" si="239"/>
        <v>0</v>
      </c>
    </row>
    <row r="993" spans="1:12" s="220" customFormat="1" ht="63.75" hidden="1">
      <c r="A993" s="209"/>
      <c r="B993" s="206" t="s">
        <v>441</v>
      </c>
      <c r="C993" s="271"/>
      <c r="D993" s="135" t="s">
        <v>33</v>
      </c>
      <c r="E993" s="135" t="s">
        <v>14</v>
      </c>
      <c r="F993" s="135" t="s">
        <v>272</v>
      </c>
      <c r="G993" s="135" t="s">
        <v>149</v>
      </c>
      <c r="H993" s="304">
        <f>I993+J993+K993+L993</f>
        <v>0</v>
      </c>
      <c r="I993" s="305">
        <v>0</v>
      </c>
      <c r="J993" s="305">
        <v>0</v>
      </c>
      <c r="K993" s="305">
        <v>0</v>
      </c>
      <c r="L993" s="305">
        <v>0</v>
      </c>
    </row>
    <row r="994" spans="1:12" s="220" customFormat="1">
      <c r="A994" s="215"/>
      <c r="B994" s="258" t="s">
        <v>150</v>
      </c>
      <c r="C994" s="259"/>
      <c r="D994" s="260" t="s">
        <v>33</v>
      </c>
      <c r="E994" s="260" t="s">
        <v>17</v>
      </c>
      <c r="F994" s="260"/>
      <c r="G994" s="260"/>
      <c r="H994" s="304">
        <f>I994+J994+K994+L994</f>
        <v>941.7</v>
      </c>
      <c r="I994" s="304">
        <f>I995</f>
        <v>46.300000000000004</v>
      </c>
      <c r="J994" s="304">
        <f>J995</f>
        <v>17.899999999999999</v>
      </c>
      <c r="K994" s="304">
        <f>K995</f>
        <v>877.5</v>
      </c>
      <c r="L994" s="304">
        <f>L995</f>
        <v>0</v>
      </c>
    </row>
    <row r="995" spans="1:12" s="139" customFormat="1" ht="41.25" customHeight="1">
      <c r="A995" s="215"/>
      <c r="B995" s="206" t="s">
        <v>372</v>
      </c>
      <c r="C995" s="259"/>
      <c r="D995" s="135" t="s">
        <v>33</v>
      </c>
      <c r="E995" s="135" t="s">
        <v>17</v>
      </c>
      <c r="F995" s="135" t="s">
        <v>373</v>
      </c>
      <c r="G995" s="135"/>
      <c r="H995" s="304">
        <f>SUM(I995:L995)</f>
        <v>941.7</v>
      </c>
      <c r="I995" s="305">
        <f>I996+I1000+I1004+I1008+I1012+I1016</f>
        <v>46.300000000000004</v>
      </c>
      <c r="J995" s="305">
        <f>J996+J1000+J1004+J1008+J1012+J1016</f>
        <v>17.899999999999999</v>
      </c>
      <c r="K995" s="305">
        <f>K996+K1000+K1004+K1008+K1012+K1016</f>
        <v>877.5</v>
      </c>
      <c r="L995" s="305">
        <f>L996+L1000+L1004+L1008+L1012+L1016</f>
        <v>0</v>
      </c>
    </row>
    <row r="996" spans="1:12" s="139" customFormat="1" ht="44.25" hidden="1" customHeight="1">
      <c r="A996" s="215"/>
      <c r="B996" s="105" t="s">
        <v>537</v>
      </c>
      <c r="C996" s="259"/>
      <c r="D996" s="135" t="s">
        <v>33</v>
      </c>
      <c r="E996" s="135" t="s">
        <v>17</v>
      </c>
      <c r="F996" s="135" t="s">
        <v>374</v>
      </c>
      <c r="G996" s="135"/>
      <c r="H996" s="304">
        <f t="shared" ref="H996:H1011" si="240">I996+J996+K996+L996</f>
        <v>0</v>
      </c>
      <c r="I996" s="305">
        <f>I997</f>
        <v>0</v>
      </c>
      <c r="J996" s="305">
        <f t="shared" ref="J996:L998" si="241">J997</f>
        <v>0</v>
      </c>
      <c r="K996" s="305">
        <f t="shared" si="241"/>
        <v>0</v>
      </c>
      <c r="L996" s="305">
        <f t="shared" si="241"/>
        <v>0</v>
      </c>
    </row>
    <row r="997" spans="1:12" s="139" customFormat="1" ht="25.5" hidden="1">
      <c r="A997" s="215"/>
      <c r="B997" s="206" t="s">
        <v>145</v>
      </c>
      <c r="C997" s="259"/>
      <c r="D997" s="135" t="s">
        <v>33</v>
      </c>
      <c r="E997" s="135" t="s">
        <v>17</v>
      </c>
      <c r="F997" s="135" t="s">
        <v>374</v>
      </c>
      <c r="G997" s="135" t="s">
        <v>146</v>
      </c>
      <c r="H997" s="304">
        <f t="shared" si="240"/>
        <v>0</v>
      </c>
      <c r="I997" s="305">
        <f>I998</f>
        <v>0</v>
      </c>
      <c r="J997" s="305">
        <f t="shared" si="241"/>
        <v>0</v>
      </c>
      <c r="K997" s="305">
        <f t="shared" si="241"/>
        <v>0</v>
      </c>
      <c r="L997" s="305">
        <f t="shared" si="241"/>
        <v>0</v>
      </c>
    </row>
    <row r="998" spans="1:12" s="220" customFormat="1" ht="38.25" hidden="1">
      <c r="A998" s="215"/>
      <c r="B998" s="206" t="s">
        <v>147</v>
      </c>
      <c r="C998" s="259"/>
      <c r="D998" s="135" t="s">
        <v>33</v>
      </c>
      <c r="E998" s="135" t="s">
        <v>17</v>
      </c>
      <c r="F998" s="135" t="s">
        <v>374</v>
      </c>
      <c r="G998" s="135" t="s">
        <v>148</v>
      </c>
      <c r="H998" s="304">
        <f t="shared" si="240"/>
        <v>0</v>
      </c>
      <c r="I998" s="305">
        <f>I999</f>
        <v>0</v>
      </c>
      <c r="J998" s="305">
        <f t="shared" si="241"/>
        <v>0</v>
      </c>
      <c r="K998" s="305">
        <f t="shared" si="241"/>
        <v>0</v>
      </c>
      <c r="L998" s="305">
        <f t="shared" si="241"/>
        <v>0</v>
      </c>
    </row>
    <row r="999" spans="1:12" s="220" customFormat="1" ht="25.5" hidden="1">
      <c r="A999" s="215"/>
      <c r="B999" s="206" t="s">
        <v>151</v>
      </c>
      <c r="C999" s="259"/>
      <c r="D999" s="135" t="s">
        <v>33</v>
      </c>
      <c r="E999" s="135" t="s">
        <v>17</v>
      </c>
      <c r="F999" s="135" t="s">
        <v>374</v>
      </c>
      <c r="G999" s="135" t="s">
        <v>152</v>
      </c>
      <c r="H999" s="304">
        <f t="shared" si="240"/>
        <v>0</v>
      </c>
      <c r="I999" s="305"/>
      <c r="J999" s="305">
        <v>0</v>
      </c>
      <c r="K999" s="305">
        <v>0</v>
      </c>
      <c r="L999" s="305">
        <v>0</v>
      </c>
    </row>
    <row r="1000" spans="1:12" s="220" customFormat="1" ht="165.75">
      <c r="A1000" s="215"/>
      <c r="B1000" s="206" t="s">
        <v>497</v>
      </c>
      <c r="C1000" s="259"/>
      <c r="D1000" s="135" t="s">
        <v>33</v>
      </c>
      <c r="E1000" s="135" t="s">
        <v>17</v>
      </c>
      <c r="F1000" s="135" t="s">
        <v>442</v>
      </c>
      <c r="G1000" s="135"/>
      <c r="H1000" s="304">
        <f t="shared" si="240"/>
        <v>877.6</v>
      </c>
      <c r="I1000" s="305">
        <f>I1001</f>
        <v>0.1</v>
      </c>
      <c r="J1000" s="305">
        <f t="shared" ref="J1000:L1002" si="242">J1001</f>
        <v>0</v>
      </c>
      <c r="K1000" s="305">
        <f t="shared" si="242"/>
        <v>877.5</v>
      </c>
      <c r="L1000" s="305">
        <f t="shared" si="242"/>
        <v>0</v>
      </c>
    </row>
    <row r="1001" spans="1:12" s="220" customFormat="1" ht="25.5">
      <c r="A1001" s="215"/>
      <c r="B1001" s="206" t="s">
        <v>145</v>
      </c>
      <c r="C1001" s="259"/>
      <c r="D1001" s="135" t="s">
        <v>33</v>
      </c>
      <c r="E1001" s="135" t="s">
        <v>17</v>
      </c>
      <c r="F1001" s="135" t="s">
        <v>442</v>
      </c>
      <c r="G1001" s="135" t="s">
        <v>146</v>
      </c>
      <c r="H1001" s="304">
        <f t="shared" si="240"/>
        <v>877.6</v>
      </c>
      <c r="I1001" s="305">
        <f>I1002</f>
        <v>0.1</v>
      </c>
      <c r="J1001" s="305">
        <f t="shared" si="242"/>
        <v>0</v>
      </c>
      <c r="K1001" s="305">
        <f t="shared" si="242"/>
        <v>877.5</v>
      </c>
      <c r="L1001" s="305">
        <f t="shared" si="242"/>
        <v>0</v>
      </c>
    </row>
    <row r="1002" spans="1:12" s="220" customFormat="1" ht="38.25">
      <c r="A1002" s="215"/>
      <c r="B1002" s="206" t="s">
        <v>147</v>
      </c>
      <c r="C1002" s="259"/>
      <c r="D1002" s="135" t="s">
        <v>33</v>
      </c>
      <c r="E1002" s="135" t="s">
        <v>17</v>
      </c>
      <c r="F1002" s="135" t="s">
        <v>442</v>
      </c>
      <c r="G1002" s="135" t="s">
        <v>148</v>
      </c>
      <c r="H1002" s="304">
        <f t="shared" si="240"/>
        <v>877.6</v>
      </c>
      <c r="I1002" s="305">
        <f>I1003</f>
        <v>0.1</v>
      </c>
      <c r="J1002" s="305">
        <f t="shared" si="242"/>
        <v>0</v>
      </c>
      <c r="K1002" s="305">
        <f t="shared" si="242"/>
        <v>877.5</v>
      </c>
      <c r="L1002" s="305">
        <f t="shared" si="242"/>
        <v>0</v>
      </c>
    </row>
    <row r="1003" spans="1:12" s="220" customFormat="1" ht="25.5">
      <c r="A1003" s="215"/>
      <c r="B1003" s="206" t="s">
        <v>151</v>
      </c>
      <c r="C1003" s="259"/>
      <c r="D1003" s="135" t="s">
        <v>33</v>
      </c>
      <c r="E1003" s="135" t="s">
        <v>17</v>
      </c>
      <c r="F1003" s="135" t="s">
        <v>442</v>
      </c>
      <c r="G1003" s="135" t="s">
        <v>152</v>
      </c>
      <c r="H1003" s="304">
        <f t="shared" si="240"/>
        <v>877.6</v>
      </c>
      <c r="I1003" s="305">
        <f>0.1</f>
        <v>0.1</v>
      </c>
      <c r="J1003" s="305">
        <v>0</v>
      </c>
      <c r="K1003" s="305">
        <f>907.5-30</f>
        <v>877.5</v>
      </c>
      <c r="L1003" s="305">
        <v>0</v>
      </c>
    </row>
    <row r="1004" spans="1:12" s="220" customFormat="1" ht="293.25" hidden="1">
      <c r="A1004" s="215"/>
      <c r="B1004" s="206" t="s">
        <v>498</v>
      </c>
      <c r="C1004" s="259"/>
      <c r="D1004" s="135" t="s">
        <v>33</v>
      </c>
      <c r="E1004" s="135" t="s">
        <v>17</v>
      </c>
      <c r="F1004" s="135" t="s">
        <v>443</v>
      </c>
      <c r="G1004" s="135"/>
      <c r="H1004" s="304">
        <f t="shared" si="240"/>
        <v>0</v>
      </c>
      <c r="I1004" s="305">
        <f>I1005</f>
        <v>0</v>
      </c>
      <c r="J1004" s="305">
        <f t="shared" ref="J1004:L1006" si="243">J1005</f>
        <v>0</v>
      </c>
      <c r="K1004" s="305">
        <f t="shared" si="243"/>
        <v>0</v>
      </c>
      <c r="L1004" s="305">
        <f t="shared" si="243"/>
        <v>0</v>
      </c>
    </row>
    <row r="1005" spans="1:12" s="220" customFormat="1" ht="25.5" hidden="1">
      <c r="A1005" s="215"/>
      <c r="B1005" s="206" t="s">
        <v>145</v>
      </c>
      <c r="C1005" s="259"/>
      <c r="D1005" s="135" t="s">
        <v>33</v>
      </c>
      <c r="E1005" s="135" t="s">
        <v>17</v>
      </c>
      <c r="F1005" s="135" t="s">
        <v>443</v>
      </c>
      <c r="G1005" s="135" t="s">
        <v>146</v>
      </c>
      <c r="H1005" s="304">
        <f t="shared" si="240"/>
        <v>0</v>
      </c>
      <c r="I1005" s="305">
        <f>I1006</f>
        <v>0</v>
      </c>
      <c r="J1005" s="305">
        <f t="shared" si="243"/>
        <v>0</v>
      </c>
      <c r="K1005" s="305">
        <f t="shared" si="243"/>
        <v>0</v>
      </c>
      <c r="L1005" s="305">
        <f t="shared" si="243"/>
        <v>0</v>
      </c>
    </row>
    <row r="1006" spans="1:12" s="190" customFormat="1" ht="51.75" hidden="1" customHeight="1">
      <c r="A1006" s="215"/>
      <c r="B1006" s="206" t="s">
        <v>147</v>
      </c>
      <c r="C1006" s="259"/>
      <c r="D1006" s="135" t="s">
        <v>33</v>
      </c>
      <c r="E1006" s="135" t="s">
        <v>17</v>
      </c>
      <c r="F1006" s="135" t="s">
        <v>443</v>
      </c>
      <c r="G1006" s="135" t="s">
        <v>148</v>
      </c>
      <c r="H1006" s="304">
        <f t="shared" si="240"/>
        <v>0</v>
      </c>
      <c r="I1006" s="305">
        <f>I1007</f>
        <v>0</v>
      </c>
      <c r="J1006" s="305">
        <f t="shared" si="243"/>
        <v>0</v>
      </c>
      <c r="K1006" s="305">
        <f t="shared" si="243"/>
        <v>0</v>
      </c>
      <c r="L1006" s="305">
        <f t="shared" si="243"/>
        <v>0</v>
      </c>
    </row>
    <row r="1007" spans="1:12" s="211" customFormat="1" ht="25.5" hidden="1">
      <c r="A1007" s="215"/>
      <c r="B1007" s="206" t="s">
        <v>151</v>
      </c>
      <c r="C1007" s="259"/>
      <c r="D1007" s="135" t="s">
        <v>33</v>
      </c>
      <c r="E1007" s="135" t="s">
        <v>17</v>
      </c>
      <c r="F1007" s="135" t="s">
        <v>443</v>
      </c>
      <c r="G1007" s="135" t="s">
        <v>152</v>
      </c>
      <c r="H1007" s="304">
        <f t="shared" si="240"/>
        <v>0</v>
      </c>
      <c r="I1007" s="305">
        <v>0</v>
      </c>
      <c r="J1007" s="305">
        <v>0</v>
      </c>
      <c r="K1007" s="305"/>
      <c r="L1007" s="305">
        <v>0</v>
      </c>
    </row>
    <row r="1008" spans="1:12" s="211" customFormat="1" ht="318.75" hidden="1">
      <c r="A1008" s="215"/>
      <c r="B1008" s="206" t="s">
        <v>499</v>
      </c>
      <c r="C1008" s="259"/>
      <c r="D1008" s="135" t="s">
        <v>33</v>
      </c>
      <c r="E1008" s="135" t="s">
        <v>17</v>
      </c>
      <c r="F1008" s="135" t="s">
        <v>444</v>
      </c>
      <c r="G1008" s="135"/>
      <c r="H1008" s="304">
        <f t="shared" si="240"/>
        <v>0</v>
      </c>
      <c r="I1008" s="305">
        <f>I1009</f>
        <v>0</v>
      </c>
      <c r="J1008" s="305">
        <f t="shared" ref="J1008:L1014" si="244">J1009</f>
        <v>0</v>
      </c>
      <c r="K1008" s="305">
        <f t="shared" si="244"/>
        <v>0</v>
      </c>
      <c r="L1008" s="305">
        <f t="shared" si="244"/>
        <v>0</v>
      </c>
    </row>
    <row r="1009" spans="1:12" s="211" customFormat="1" ht="25.5" hidden="1">
      <c r="A1009" s="215"/>
      <c r="B1009" s="206" t="s">
        <v>145</v>
      </c>
      <c r="C1009" s="259"/>
      <c r="D1009" s="135" t="s">
        <v>33</v>
      </c>
      <c r="E1009" s="135" t="s">
        <v>17</v>
      </c>
      <c r="F1009" s="135" t="s">
        <v>444</v>
      </c>
      <c r="G1009" s="135" t="s">
        <v>146</v>
      </c>
      <c r="H1009" s="304">
        <f t="shared" si="240"/>
        <v>0</v>
      </c>
      <c r="I1009" s="305">
        <f>I1010</f>
        <v>0</v>
      </c>
      <c r="J1009" s="305">
        <f t="shared" si="244"/>
        <v>0</v>
      </c>
      <c r="K1009" s="305">
        <f t="shared" si="244"/>
        <v>0</v>
      </c>
      <c r="L1009" s="305">
        <f t="shared" si="244"/>
        <v>0</v>
      </c>
    </row>
    <row r="1010" spans="1:12" s="139" customFormat="1" ht="38.25" hidden="1">
      <c r="A1010" s="215"/>
      <c r="B1010" s="206" t="s">
        <v>147</v>
      </c>
      <c r="C1010" s="259"/>
      <c r="D1010" s="135" t="s">
        <v>33</v>
      </c>
      <c r="E1010" s="135" t="s">
        <v>17</v>
      </c>
      <c r="F1010" s="135" t="s">
        <v>444</v>
      </c>
      <c r="G1010" s="135" t="s">
        <v>148</v>
      </c>
      <c r="H1010" s="304">
        <f t="shared" si="240"/>
        <v>0</v>
      </c>
      <c r="I1010" s="305">
        <f>I1011</f>
        <v>0</v>
      </c>
      <c r="J1010" s="305">
        <f t="shared" si="244"/>
        <v>0</v>
      </c>
      <c r="K1010" s="305">
        <f t="shared" si="244"/>
        <v>0</v>
      </c>
      <c r="L1010" s="305">
        <f t="shared" si="244"/>
        <v>0</v>
      </c>
    </row>
    <row r="1011" spans="1:12" s="139" customFormat="1" ht="39.75" hidden="1" customHeight="1">
      <c r="A1011" s="215"/>
      <c r="B1011" s="206" t="s">
        <v>151</v>
      </c>
      <c r="C1011" s="259"/>
      <c r="D1011" s="135" t="s">
        <v>33</v>
      </c>
      <c r="E1011" s="135" t="s">
        <v>17</v>
      </c>
      <c r="F1011" s="135" t="s">
        <v>444</v>
      </c>
      <c r="G1011" s="135" t="s">
        <v>152</v>
      </c>
      <c r="H1011" s="304">
        <f t="shared" si="240"/>
        <v>0</v>
      </c>
      <c r="I1011" s="305"/>
      <c r="J1011" s="305">
        <v>0</v>
      </c>
      <c r="K1011" s="305">
        <v>0</v>
      </c>
      <c r="L1011" s="305">
        <v>0</v>
      </c>
    </row>
    <row r="1012" spans="1:12" s="139" customFormat="1" ht="204">
      <c r="A1012" s="215"/>
      <c r="B1012" s="228" t="s">
        <v>594</v>
      </c>
      <c r="C1012" s="259"/>
      <c r="D1012" s="135" t="s">
        <v>33</v>
      </c>
      <c r="E1012" s="135" t="s">
        <v>17</v>
      </c>
      <c r="F1012" s="135" t="s">
        <v>595</v>
      </c>
      <c r="G1012" s="135"/>
      <c r="H1012" s="304">
        <f>I1012+J1012+K1012+L1012</f>
        <v>46.2</v>
      </c>
      <c r="I1012" s="305">
        <f>I1013</f>
        <v>46.2</v>
      </c>
      <c r="J1012" s="305">
        <f t="shared" si="244"/>
        <v>0</v>
      </c>
      <c r="K1012" s="305">
        <f t="shared" si="244"/>
        <v>0</v>
      </c>
      <c r="L1012" s="305">
        <f t="shared" si="244"/>
        <v>0</v>
      </c>
    </row>
    <row r="1013" spans="1:12" s="139" customFormat="1" ht="25.5">
      <c r="A1013" s="215"/>
      <c r="B1013" s="206" t="s">
        <v>145</v>
      </c>
      <c r="C1013" s="259"/>
      <c r="D1013" s="135" t="s">
        <v>33</v>
      </c>
      <c r="E1013" s="135" t="s">
        <v>17</v>
      </c>
      <c r="F1013" s="135" t="s">
        <v>595</v>
      </c>
      <c r="G1013" s="135" t="s">
        <v>146</v>
      </c>
      <c r="H1013" s="304">
        <f>I1013+J1013+K1013+L1013</f>
        <v>46.2</v>
      </c>
      <c r="I1013" s="305">
        <f>I1014</f>
        <v>46.2</v>
      </c>
      <c r="J1013" s="305">
        <f t="shared" si="244"/>
        <v>0</v>
      </c>
      <c r="K1013" s="305">
        <f t="shared" si="244"/>
        <v>0</v>
      </c>
      <c r="L1013" s="305">
        <f t="shared" si="244"/>
        <v>0</v>
      </c>
    </row>
    <row r="1014" spans="1:12" s="139" customFormat="1" ht="41.25" customHeight="1">
      <c r="A1014" s="215"/>
      <c r="B1014" s="206" t="s">
        <v>147</v>
      </c>
      <c r="C1014" s="259"/>
      <c r="D1014" s="135" t="s">
        <v>33</v>
      </c>
      <c r="E1014" s="135" t="s">
        <v>17</v>
      </c>
      <c r="F1014" s="135" t="s">
        <v>595</v>
      </c>
      <c r="G1014" s="135" t="s">
        <v>148</v>
      </c>
      <c r="H1014" s="304">
        <f>I1014+J1014+K1014+L1014</f>
        <v>46.2</v>
      </c>
      <c r="I1014" s="305">
        <f>I1015</f>
        <v>46.2</v>
      </c>
      <c r="J1014" s="305">
        <f t="shared" si="244"/>
        <v>0</v>
      </c>
      <c r="K1014" s="305">
        <f t="shared" si="244"/>
        <v>0</v>
      </c>
      <c r="L1014" s="305">
        <f t="shared" si="244"/>
        <v>0</v>
      </c>
    </row>
    <row r="1015" spans="1:12" s="139" customFormat="1" ht="44.25" customHeight="1">
      <c r="A1015" s="215"/>
      <c r="B1015" s="206" t="s">
        <v>151</v>
      </c>
      <c r="C1015" s="259"/>
      <c r="D1015" s="135" t="s">
        <v>33</v>
      </c>
      <c r="E1015" s="135" t="s">
        <v>17</v>
      </c>
      <c r="F1015" s="135" t="s">
        <v>595</v>
      </c>
      <c r="G1015" s="135" t="s">
        <v>152</v>
      </c>
      <c r="H1015" s="304">
        <f>I1015+J1015+K1015+L1015</f>
        <v>46.2</v>
      </c>
      <c r="I1015" s="305">
        <v>46.2</v>
      </c>
      <c r="J1015" s="305">
        <v>0</v>
      </c>
      <c r="K1015" s="305">
        <v>0</v>
      </c>
      <c r="L1015" s="305">
        <v>0</v>
      </c>
    </row>
    <row r="1016" spans="1:12" s="139" customFormat="1" ht="44.25" customHeight="1">
      <c r="A1016" s="215"/>
      <c r="B1016" s="228" t="s">
        <v>461</v>
      </c>
      <c r="C1016" s="259"/>
      <c r="D1016" s="135" t="s">
        <v>33</v>
      </c>
      <c r="E1016" s="135" t="s">
        <v>17</v>
      </c>
      <c r="F1016" s="135" t="s">
        <v>532</v>
      </c>
      <c r="G1016" s="135"/>
      <c r="H1016" s="304">
        <f>SUM(I1016:L1016)</f>
        <v>17.899999999999999</v>
      </c>
      <c r="I1016" s="305">
        <f>I1017</f>
        <v>0</v>
      </c>
      <c r="J1016" s="305">
        <f t="shared" ref="J1016:L1018" si="245">J1017</f>
        <v>17.899999999999999</v>
      </c>
      <c r="K1016" s="305">
        <f t="shared" si="245"/>
        <v>0</v>
      </c>
      <c r="L1016" s="305">
        <f t="shared" si="245"/>
        <v>0</v>
      </c>
    </row>
    <row r="1017" spans="1:12" s="139" customFormat="1" ht="25.5">
      <c r="A1017" s="215"/>
      <c r="B1017" s="206" t="s">
        <v>145</v>
      </c>
      <c r="C1017" s="259"/>
      <c r="D1017" s="135" t="s">
        <v>33</v>
      </c>
      <c r="E1017" s="135" t="s">
        <v>17</v>
      </c>
      <c r="F1017" s="135" t="s">
        <v>532</v>
      </c>
      <c r="G1017" s="135" t="s">
        <v>146</v>
      </c>
      <c r="H1017" s="304">
        <f>I1017+J1017+K1017+L1017</f>
        <v>17.899999999999999</v>
      </c>
      <c r="I1017" s="305">
        <f>I1018</f>
        <v>0</v>
      </c>
      <c r="J1017" s="305">
        <f t="shared" si="245"/>
        <v>17.899999999999999</v>
      </c>
      <c r="K1017" s="305">
        <f t="shared" si="245"/>
        <v>0</v>
      </c>
      <c r="L1017" s="305">
        <f t="shared" si="245"/>
        <v>0</v>
      </c>
    </row>
    <row r="1018" spans="1:12" s="190" customFormat="1" ht="38.25">
      <c r="A1018" s="215"/>
      <c r="B1018" s="206" t="s">
        <v>147</v>
      </c>
      <c r="C1018" s="259"/>
      <c r="D1018" s="135" t="s">
        <v>33</v>
      </c>
      <c r="E1018" s="135" t="s">
        <v>17</v>
      </c>
      <c r="F1018" s="135" t="s">
        <v>532</v>
      </c>
      <c r="G1018" s="135" t="s">
        <v>148</v>
      </c>
      <c r="H1018" s="304">
        <f>I1018+J1018+K1018+L1018</f>
        <v>17.899999999999999</v>
      </c>
      <c r="I1018" s="305">
        <f>I1019</f>
        <v>0</v>
      </c>
      <c r="J1018" s="305">
        <f t="shared" si="245"/>
        <v>17.899999999999999</v>
      </c>
      <c r="K1018" s="305">
        <f t="shared" si="245"/>
        <v>0</v>
      </c>
      <c r="L1018" s="305">
        <f t="shared" si="245"/>
        <v>0</v>
      </c>
    </row>
    <row r="1019" spans="1:12" s="190" customFormat="1" ht="52.5" customHeight="1">
      <c r="A1019" s="215"/>
      <c r="B1019" s="206" t="s">
        <v>151</v>
      </c>
      <c r="C1019" s="259"/>
      <c r="D1019" s="135" t="s">
        <v>33</v>
      </c>
      <c r="E1019" s="135" t="s">
        <v>17</v>
      </c>
      <c r="F1019" s="135" t="s">
        <v>532</v>
      </c>
      <c r="G1019" s="135" t="s">
        <v>152</v>
      </c>
      <c r="H1019" s="304">
        <f>I1019+J1019+K1019+L1019</f>
        <v>17.899999999999999</v>
      </c>
      <c r="I1019" s="305">
        <v>0</v>
      </c>
      <c r="J1019" s="305">
        <f>17.9</f>
        <v>17.899999999999999</v>
      </c>
      <c r="K1019" s="305">
        <v>0</v>
      </c>
      <c r="L1019" s="305">
        <v>0</v>
      </c>
    </row>
    <row r="1020" spans="1:12" s="190" customFormat="1">
      <c r="A1020" s="215"/>
      <c r="B1020" s="127" t="s">
        <v>153</v>
      </c>
      <c r="C1020" s="259"/>
      <c r="D1020" s="260" t="s">
        <v>33</v>
      </c>
      <c r="E1020" s="260" t="s">
        <v>18</v>
      </c>
      <c r="F1020" s="260"/>
      <c r="G1020" s="260"/>
      <c r="H1020" s="304">
        <f>I1020+J1020+K1020+L1020</f>
        <v>9467.2000000000007</v>
      </c>
      <c r="I1020" s="304">
        <f>I1021+I1030+I1038</f>
        <v>0</v>
      </c>
      <c r="J1020" s="304">
        <f>J1021+J1030+J1038</f>
        <v>9467.2000000000007</v>
      </c>
      <c r="K1020" s="304">
        <f>K1021+K1030+K1038</f>
        <v>0</v>
      </c>
      <c r="L1020" s="304">
        <f>L1021+L1030+L1038</f>
        <v>0</v>
      </c>
    </row>
    <row r="1021" spans="1:12" s="211" customFormat="1" ht="38.25" hidden="1">
      <c r="A1021" s="209"/>
      <c r="B1021" s="105" t="s">
        <v>160</v>
      </c>
      <c r="C1021" s="189"/>
      <c r="D1021" s="135" t="s">
        <v>33</v>
      </c>
      <c r="E1021" s="135" t="s">
        <v>18</v>
      </c>
      <c r="F1021" s="106" t="s">
        <v>299</v>
      </c>
      <c r="G1021" s="135"/>
      <c r="H1021" s="304">
        <f>SUM(I1021:L1021)</f>
        <v>0</v>
      </c>
      <c r="I1021" s="305">
        <f>I1022</f>
        <v>0</v>
      </c>
      <c r="J1021" s="305">
        <f t="shared" ref="J1021:L1022" si="246">J1022</f>
        <v>0</v>
      </c>
      <c r="K1021" s="305">
        <f t="shared" si="246"/>
        <v>0</v>
      </c>
      <c r="L1021" s="305">
        <f t="shared" si="246"/>
        <v>0</v>
      </c>
    </row>
    <row r="1022" spans="1:12" s="211" customFormat="1" ht="76.5" hidden="1">
      <c r="A1022" s="209"/>
      <c r="B1022" s="206" t="s">
        <v>527</v>
      </c>
      <c r="C1022" s="271"/>
      <c r="D1022" s="135" t="s">
        <v>33</v>
      </c>
      <c r="E1022" s="135" t="s">
        <v>18</v>
      </c>
      <c r="F1022" s="135" t="s">
        <v>528</v>
      </c>
      <c r="G1022" s="135"/>
      <c r="H1022" s="304">
        <f>SUM(I1022:L1022)</f>
        <v>0</v>
      </c>
      <c r="I1022" s="305">
        <f>I1023</f>
        <v>0</v>
      </c>
      <c r="J1022" s="305">
        <f t="shared" si="246"/>
        <v>0</v>
      </c>
      <c r="K1022" s="305">
        <f t="shared" si="246"/>
        <v>0</v>
      </c>
      <c r="L1022" s="305">
        <f t="shared" si="246"/>
        <v>0</v>
      </c>
    </row>
    <row r="1023" spans="1:12" s="211" customFormat="1" ht="153" hidden="1">
      <c r="A1023" s="209"/>
      <c r="B1023" s="206" t="s">
        <v>501</v>
      </c>
      <c r="C1023" s="271"/>
      <c r="D1023" s="135" t="s">
        <v>33</v>
      </c>
      <c r="E1023" s="135" t="s">
        <v>18</v>
      </c>
      <c r="F1023" s="135" t="s">
        <v>529</v>
      </c>
      <c r="G1023" s="135"/>
      <c r="H1023" s="156">
        <f t="shared" ref="H1023:H1029" si="247">I1023+J1023+K1023+L1023</f>
        <v>0</v>
      </c>
      <c r="I1023" s="305">
        <f>I1024+I1027</f>
        <v>0</v>
      </c>
      <c r="J1023" s="305">
        <f>J1024+J1027</f>
        <v>0</v>
      </c>
      <c r="K1023" s="305">
        <f>K1024+K1027</f>
        <v>0</v>
      </c>
      <c r="L1023" s="305">
        <f>L1024+L1027</f>
        <v>0</v>
      </c>
    </row>
    <row r="1024" spans="1:12" s="139" customFormat="1" ht="38.25" hidden="1">
      <c r="A1024" s="137"/>
      <c r="B1024" s="105" t="s">
        <v>86</v>
      </c>
      <c r="C1024" s="138"/>
      <c r="D1024" s="135" t="s">
        <v>33</v>
      </c>
      <c r="E1024" s="135" t="s">
        <v>18</v>
      </c>
      <c r="F1024" s="135" t="s">
        <v>529</v>
      </c>
      <c r="G1024" s="106" t="s">
        <v>57</v>
      </c>
      <c r="H1024" s="156">
        <f t="shared" si="247"/>
        <v>0</v>
      </c>
      <c r="I1024" s="157">
        <f t="shared" ref="I1024:L1025" si="248">I1025</f>
        <v>0</v>
      </c>
      <c r="J1024" s="157">
        <f t="shared" si="248"/>
        <v>0</v>
      </c>
      <c r="K1024" s="157">
        <f t="shared" si="248"/>
        <v>0</v>
      </c>
      <c r="L1024" s="157">
        <f t="shared" si="248"/>
        <v>0</v>
      </c>
    </row>
    <row r="1025" spans="1:12" s="139" customFormat="1" ht="39.75" hidden="1" customHeight="1">
      <c r="A1025" s="137"/>
      <c r="B1025" s="105" t="s">
        <v>111</v>
      </c>
      <c r="C1025" s="138"/>
      <c r="D1025" s="135" t="s">
        <v>33</v>
      </c>
      <c r="E1025" s="135" t="s">
        <v>18</v>
      </c>
      <c r="F1025" s="135" t="s">
        <v>529</v>
      </c>
      <c r="G1025" s="106" t="s">
        <v>59</v>
      </c>
      <c r="H1025" s="156">
        <f t="shared" si="247"/>
        <v>0</v>
      </c>
      <c r="I1025" s="157">
        <f t="shared" si="248"/>
        <v>0</v>
      </c>
      <c r="J1025" s="157">
        <f t="shared" si="248"/>
        <v>0</v>
      </c>
      <c r="K1025" s="157">
        <f t="shared" si="248"/>
        <v>0</v>
      </c>
      <c r="L1025" s="157">
        <f t="shared" si="248"/>
        <v>0</v>
      </c>
    </row>
    <row r="1026" spans="1:12" s="139" customFormat="1" ht="51" hidden="1">
      <c r="A1026" s="137"/>
      <c r="B1026" s="105" t="s">
        <v>258</v>
      </c>
      <c r="C1026" s="138"/>
      <c r="D1026" s="135" t="s">
        <v>33</v>
      </c>
      <c r="E1026" s="135" t="s">
        <v>18</v>
      </c>
      <c r="F1026" s="135" t="s">
        <v>529</v>
      </c>
      <c r="G1026" s="106" t="s">
        <v>61</v>
      </c>
      <c r="H1026" s="156">
        <f t="shared" si="247"/>
        <v>0</v>
      </c>
      <c r="I1026" s="157">
        <v>0</v>
      </c>
      <c r="J1026" s="157"/>
      <c r="K1026" s="157">
        <v>0</v>
      </c>
      <c r="L1026" s="157">
        <v>0</v>
      </c>
    </row>
    <row r="1027" spans="1:12" s="139" customFormat="1" ht="25.5" hidden="1">
      <c r="A1027" s="209"/>
      <c r="B1027" s="206" t="s">
        <v>145</v>
      </c>
      <c r="C1027" s="271"/>
      <c r="D1027" s="135" t="s">
        <v>33</v>
      </c>
      <c r="E1027" s="135" t="s">
        <v>18</v>
      </c>
      <c r="F1027" s="135" t="s">
        <v>529</v>
      </c>
      <c r="G1027" s="135" t="s">
        <v>146</v>
      </c>
      <c r="H1027" s="156">
        <f t="shared" si="247"/>
        <v>0</v>
      </c>
      <c r="I1027" s="305">
        <f>I1028</f>
        <v>0</v>
      </c>
      <c r="J1027" s="305">
        <f t="shared" ref="J1027:L1028" si="249">J1028</f>
        <v>0</v>
      </c>
      <c r="K1027" s="305">
        <f t="shared" si="249"/>
        <v>0</v>
      </c>
      <c r="L1027" s="305">
        <f t="shared" si="249"/>
        <v>0</v>
      </c>
    </row>
    <row r="1028" spans="1:12" s="139" customFormat="1" ht="25.5" hidden="1">
      <c r="A1028" s="209"/>
      <c r="B1028" s="206" t="s">
        <v>162</v>
      </c>
      <c r="C1028" s="271"/>
      <c r="D1028" s="135" t="s">
        <v>33</v>
      </c>
      <c r="E1028" s="135" t="s">
        <v>18</v>
      </c>
      <c r="F1028" s="135" t="s">
        <v>529</v>
      </c>
      <c r="G1028" s="135" t="s">
        <v>163</v>
      </c>
      <c r="H1028" s="156">
        <f t="shared" si="247"/>
        <v>0</v>
      </c>
      <c r="I1028" s="305">
        <f>I1029</f>
        <v>0</v>
      </c>
      <c r="J1028" s="305">
        <f t="shared" si="249"/>
        <v>0</v>
      </c>
      <c r="K1028" s="305">
        <f t="shared" si="249"/>
        <v>0</v>
      </c>
      <c r="L1028" s="305">
        <f t="shared" si="249"/>
        <v>0</v>
      </c>
    </row>
    <row r="1029" spans="1:12" s="139" customFormat="1" ht="14.25" hidden="1" customHeight="1">
      <c r="A1029" s="209"/>
      <c r="B1029" s="206" t="s">
        <v>446</v>
      </c>
      <c r="C1029" s="271"/>
      <c r="D1029" s="135" t="s">
        <v>33</v>
      </c>
      <c r="E1029" s="135" t="s">
        <v>18</v>
      </c>
      <c r="F1029" s="135" t="s">
        <v>529</v>
      </c>
      <c r="G1029" s="135" t="s">
        <v>447</v>
      </c>
      <c r="H1029" s="156">
        <f t="shared" si="247"/>
        <v>0</v>
      </c>
      <c r="I1029" s="305">
        <v>0</v>
      </c>
      <c r="J1029" s="305"/>
      <c r="K1029" s="305">
        <v>0</v>
      </c>
      <c r="L1029" s="305">
        <v>0</v>
      </c>
    </row>
    <row r="1030" spans="1:12" s="211" customFormat="1" ht="76.5">
      <c r="A1030" s="215"/>
      <c r="B1030" s="206" t="s">
        <v>372</v>
      </c>
      <c r="C1030" s="259"/>
      <c r="D1030" s="135" t="s">
        <v>33</v>
      </c>
      <c r="E1030" s="135" t="s">
        <v>18</v>
      </c>
      <c r="F1030" s="135" t="s">
        <v>373</v>
      </c>
      <c r="G1030" s="135"/>
      <c r="H1030" s="305">
        <f>SUM(I1030:L1030)</f>
        <v>9467.2000000000007</v>
      </c>
      <c r="I1030" s="305">
        <f>I1031</f>
        <v>0</v>
      </c>
      <c r="J1030" s="305">
        <f>J1031</f>
        <v>9467.2000000000007</v>
      </c>
      <c r="K1030" s="305">
        <f>K1031</f>
        <v>0</v>
      </c>
      <c r="L1030" s="305">
        <f>L1031</f>
        <v>0</v>
      </c>
    </row>
    <row r="1031" spans="1:12" s="139" customFormat="1" ht="162" customHeight="1">
      <c r="A1031" s="215"/>
      <c r="B1031" s="206" t="s">
        <v>500</v>
      </c>
      <c r="C1031" s="259"/>
      <c r="D1031" s="135" t="s">
        <v>33</v>
      </c>
      <c r="E1031" s="135" t="s">
        <v>18</v>
      </c>
      <c r="F1031" s="135" t="s">
        <v>526</v>
      </c>
      <c r="G1031" s="135"/>
      <c r="H1031" s="304">
        <f t="shared" ref="H1031:H1037" si="250">I1031+J1031+K1031+L1031</f>
        <v>9467.2000000000007</v>
      </c>
      <c r="I1031" s="305">
        <f>I1032+I1035</f>
        <v>0</v>
      </c>
      <c r="J1031" s="305">
        <f>J1032+J1035</f>
        <v>9467.2000000000007</v>
      </c>
      <c r="K1031" s="305">
        <f>K1032+K1035</f>
        <v>0</v>
      </c>
      <c r="L1031" s="305">
        <f>L1032+L1035</f>
        <v>0</v>
      </c>
    </row>
    <row r="1032" spans="1:12" s="139" customFormat="1" ht="39.75" hidden="1" customHeight="1">
      <c r="A1032" s="209"/>
      <c r="B1032" s="206" t="s">
        <v>145</v>
      </c>
      <c r="C1032" s="271"/>
      <c r="D1032" s="135" t="s">
        <v>33</v>
      </c>
      <c r="E1032" s="135" t="s">
        <v>18</v>
      </c>
      <c r="F1032" s="135" t="s">
        <v>526</v>
      </c>
      <c r="G1032" s="135" t="s">
        <v>146</v>
      </c>
      <c r="H1032" s="304">
        <f t="shared" si="250"/>
        <v>0</v>
      </c>
      <c r="I1032" s="305">
        <f>I1033</f>
        <v>0</v>
      </c>
      <c r="J1032" s="305">
        <f t="shared" ref="J1032:L1033" si="251">J1033</f>
        <v>0</v>
      </c>
      <c r="K1032" s="305">
        <f t="shared" si="251"/>
        <v>0</v>
      </c>
      <c r="L1032" s="305">
        <f t="shared" si="251"/>
        <v>0</v>
      </c>
    </row>
    <row r="1033" spans="1:12" s="139" customFormat="1" ht="38.25" hidden="1">
      <c r="A1033" s="209"/>
      <c r="B1033" s="206" t="s">
        <v>147</v>
      </c>
      <c r="C1033" s="271"/>
      <c r="D1033" s="135" t="s">
        <v>33</v>
      </c>
      <c r="E1033" s="135" t="s">
        <v>18</v>
      </c>
      <c r="F1033" s="135" t="s">
        <v>526</v>
      </c>
      <c r="G1033" s="135" t="s">
        <v>148</v>
      </c>
      <c r="H1033" s="304">
        <f t="shared" si="250"/>
        <v>0</v>
      </c>
      <c r="I1033" s="305">
        <f>I1034</f>
        <v>0</v>
      </c>
      <c r="J1033" s="305">
        <f t="shared" si="251"/>
        <v>0</v>
      </c>
      <c r="K1033" s="305">
        <f t="shared" si="251"/>
        <v>0</v>
      </c>
      <c r="L1033" s="305">
        <f t="shared" si="251"/>
        <v>0</v>
      </c>
    </row>
    <row r="1034" spans="1:12" s="139" customFormat="1" ht="41.25" hidden="1" customHeight="1">
      <c r="A1034" s="209"/>
      <c r="B1034" s="206" t="s">
        <v>445</v>
      </c>
      <c r="C1034" s="271"/>
      <c r="D1034" s="135" t="s">
        <v>33</v>
      </c>
      <c r="E1034" s="135" t="s">
        <v>18</v>
      </c>
      <c r="F1034" s="135" t="s">
        <v>526</v>
      </c>
      <c r="G1034" s="135" t="s">
        <v>154</v>
      </c>
      <c r="H1034" s="304">
        <f t="shared" si="250"/>
        <v>0</v>
      </c>
      <c r="I1034" s="305">
        <v>0</v>
      </c>
      <c r="J1034" s="305"/>
      <c r="K1034" s="305">
        <v>0</v>
      </c>
      <c r="L1034" s="305">
        <v>0</v>
      </c>
    </row>
    <row r="1035" spans="1:12" s="139" customFormat="1" ht="44.25" customHeight="1">
      <c r="A1035" s="58"/>
      <c r="B1035" s="8" t="s">
        <v>342</v>
      </c>
      <c r="C1035" s="72"/>
      <c r="D1035" s="10" t="s">
        <v>33</v>
      </c>
      <c r="E1035" s="10" t="s">
        <v>18</v>
      </c>
      <c r="F1035" s="10" t="s">
        <v>526</v>
      </c>
      <c r="G1035" s="10" t="s">
        <v>77</v>
      </c>
      <c r="H1035" s="148">
        <f t="shared" si="250"/>
        <v>9467.2000000000007</v>
      </c>
      <c r="I1035" s="149">
        <f>I1036</f>
        <v>0</v>
      </c>
      <c r="J1035" s="149">
        <f t="shared" ref="J1035:L1036" si="252">J1036</f>
        <v>9467.2000000000007</v>
      </c>
      <c r="K1035" s="149">
        <f t="shared" si="252"/>
        <v>0</v>
      </c>
      <c r="L1035" s="149">
        <f t="shared" si="252"/>
        <v>0</v>
      </c>
    </row>
    <row r="1036" spans="1:12" s="139" customFormat="1">
      <c r="A1036" s="58"/>
      <c r="B1036" s="8" t="s">
        <v>35</v>
      </c>
      <c r="C1036" s="72"/>
      <c r="D1036" s="10" t="s">
        <v>33</v>
      </c>
      <c r="E1036" s="10" t="s">
        <v>18</v>
      </c>
      <c r="F1036" s="10" t="s">
        <v>526</v>
      </c>
      <c r="G1036" s="10" t="s">
        <v>78</v>
      </c>
      <c r="H1036" s="148">
        <f t="shared" si="250"/>
        <v>9467.2000000000007</v>
      </c>
      <c r="I1036" s="149">
        <f>I1037</f>
        <v>0</v>
      </c>
      <c r="J1036" s="149">
        <f t="shared" si="252"/>
        <v>9467.2000000000007</v>
      </c>
      <c r="K1036" s="149">
        <f t="shared" si="252"/>
        <v>0</v>
      </c>
      <c r="L1036" s="149">
        <f t="shared" si="252"/>
        <v>0</v>
      </c>
    </row>
    <row r="1037" spans="1:12" s="211" customFormat="1" ht="63.75">
      <c r="A1037" s="58"/>
      <c r="B1037" s="8" t="s">
        <v>141</v>
      </c>
      <c r="C1037" s="72"/>
      <c r="D1037" s="10" t="s">
        <v>33</v>
      </c>
      <c r="E1037" s="10" t="s">
        <v>18</v>
      </c>
      <c r="F1037" s="10" t="s">
        <v>526</v>
      </c>
      <c r="G1037" s="10" t="s">
        <v>142</v>
      </c>
      <c r="H1037" s="148">
        <f t="shared" si="250"/>
        <v>9467.2000000000007</v>
      </c>
      <c r="I1037" s="154">
        <v>0</v>
      </c>
      <c r="J1037" s="149">
        <v>9467.2000000000007</v>
      </c>
      <c r="K1037" s="154">
        <v>0</v>
      </c>
      <c r="L1037" s="154">
        <v>0</v>
      </c>
    </row>
    <row r="1038" spans="1:12" s="211" customFormat="1" ht="51">
      <c r="A1038" s="188"/>
      <c r="B1038" s="105" t="s">
        <v>98</v>
      </c>
      <c r="C1038" s="189"/>
      <c r="D1038" s="135" t="s">
        <v>33</v>
      </c>
      <c r="E1038" s="135" t="s">
        <v>18</v>
      </c>
      <c r="F1038" s="128" t="s">
        <v>248</v>
      </c>
      <c r="G1038" s="129"/>
      <c r="H1038" s="156">
        <f>SUM(I1038:L1038)</f>
        <v>0</v>
      </c>
      <c r="I1038" s="157">
        <f t="shared" ref="I1038:L1039" si="253">I1039</f>
        <v>0</v>
      </c>
      <c r="J1038" s="157">
        <f t="shared" si="253"/>
        <v>0</v>
      </c>
      <c r="K1038" s="157">
        <f t="shared" si="253"/>
        <v>0</v>
      </c>
      <c r="L1038" s="157">
        <f t="shared" si="253"/>
        <v>0</v>
      </c>
    </row>
    <row r="1039" spans="1:12" s="211" customFormat="1" ht="38.25">
      <c r="A1039" s="188"/>
      <c r="B1039" s="105" t="s">
        <v>249</v>
      </c>
      <c r="C1039" s="105"/>
      <c r="D1039" s="135" t="s">
        <v>33</v>
      </c>
      <c r="E1039" s="135" t="s">
        <v>18</v>
      </c>
      <c r="F1039" s="128" t="s">
        <v>250</v>
      </c>
      <c r="G1039" s="129"/>
      <c r="H1039" s="156">
        <f>SUM(I1039:L1039)</f>
        <v>0</v>
      </c>
      <c r="I1039" s="157">
        <f t="shared" si="253"/>
        <v>0</v>
      </c>
      <c r="J1039" s="157">
        <f t="shared" si="253"/>
        <v>0</v>
      </c>
      <c r="K1039" s="157">
        <f t="shared" si="253"/>
        <v>0</v>
      </c>
      <c r="L1039" s="157">
        <f t="shared" si="253"/>
        <v>0</v>
      </c>
    </row>
    <row r="1040" spans="1:12" s="211" customFormat="1" ht="153">
      <c r="A1040" s="209"/>
      <c r="B1040" s="206" t="s">
        <v>501</v>
      </c>
      <c r="C1040" s="271"/>
      <c r="D1040" s="135" t="s">
        <v>33</v>
      </c>
      <c r="E1040" s="135" t="s">
        <v>18</v>
      </c>
      <c r="F1040" s="135" t="s">
        <v>644</v>
      </c>
      <c r="G1040" s="135"/>
      <c r="H1040" s="156">
        <f t="shared" ref="H1040:H1046" si="254">I1040+J1040+K1040+L1040</f>
        <v>0</v>
      </c>
      <c r="I1040" s="305">
        <f>I1041+I1044</f>
        <v>0</v>
      </c>
      <c r="J1040" s="305">
        <f>J1041+J1044</f>
        <v>0</v>
      </c>
      <c r="K1040" s="305">
        <f>K1041+K1044</f>
        <v>0</v>
      </c>
      <c r="L1040" s="305">
        <f>L1041+L1044</f>
        <v>0</v>
      </c>
    </row>
    <row r="1041" spans="1:13" s="190" customFormat="1" ht="38.25">
      <c r="A1041" s="137"/>
      <c r="B1041" s="105" t="s">
        <v>86</v>
      </c>
      <c r="C1041" s="138"/>
      <c r="D1041" s="135" t="s">
        <v>33</v>
      </c>
      <c r="E1041" s="135" t="s">
        <v>18</v>
      </c>
      <c r="F1041" s="135" t="s">
        <v>644</v>
      </c>
      <c r="G1041" s="106" t="s">
        <v>57</v>
      </c>
      <c r="H1041" s="156">
        <f t="shared" si="254"/>
        <v>-725</v>
      </c>
      <c r="I1041" s="157">
        <f t="shared" ref="I1041:L1042" si="255">I1042</f>
        <v>0</v>
      </c>
      <c r="J1041" s="157">
        <f t="shared" si="255"/>
        <v>-725</v>
      </c>
      <c r="K1041" s="157">
        <f t="shared" si="255"/>
        <v>0</v>
      </c>
      <c r="L1041" s="157">
        <f t="shared" si="255"/>
        <v>0</v>
      </c>
    </row>
    <row r="1042" spans="1:13" s="190" customFormat="1" ht="38.25">
      <c r="A1042" s="137"/>
      <c r="B1042" s="105" t="s">
        <v>111</v>
      </c>
      <c r="C1042" s="138"/>
      <c r="D1042" s="135" t="s">
        <v>33</v>
      </c>
      <c r="E1042" s="135" t="s">
        <v>18</v>
      </c>
      <c r="F1042" s="135" t="s">
        <v>644</v>
      </c>
      <c r="G1042" s="106" t="s">
        <v>59</v>
      </c>
      <c r="H1042" s="156">
        <f t="shared" si="254"/>
        <v>-725</v>
      </c>
      <c r="I1042" s="157">
        <f t="shared" si="255"/>
        <v>0</v>
      </c>
      <c r="J1042" s="157">
        <f t="shared" si="255"/>
        <v>-725</v>
      </c>
      <c r="K1042" s="157">
        <f t="shared" si="255"/>
        <v>0</v>
      </c>
      <c r="L1042" s="157">
        <f t="shared" si="255"/>
        <v>0</v>
      </c>
    </row>
    <row r="1043" spans="1:13" s="140" customFormat="1" ht="51">
      <c r="A1043" s="137"/>
      <c r="B1043" s="105" t="s">
        <v>258</v>
      </c>
      <c r="C1043" s="138"/>
      <c r="D1043" s="135" t="s">
        <v>33</v>
      </c>
      <c r="E1043" s="135" t="s">
        <v>18</v>
      </c>
      <c r="F1043" s="135" t="s">
        <v>644</v>
      </c>
      <c r="G1043" s="106" t="s">
        <v>61</v>
      </c>
      <c r="H1043" s="156">
        <f t="shared" si="254"/>
        <v>-725</v>
      </c>
      <c r="I1043" s="157">
        <v>0</v>
      </c>
      <c r="J1043" s="157">
        <f>-725</f>
        <v>-725</v>
      </c>
      <c r="K1043" s="157">
        <v>0</v>
      </c>
      <c r="L1043" s="157">
        <v>0</v>
      </c>
      <c r="M1043" s="218"/>
    </row>
    <row r="1044" spans="1:13" s="140" customFormat="1" ht="25.5">
      <c r="A1044" s="209"/>
      <c r="B1044" s="206" t="s">
        <v>145</v>
      </c>
      <c r="C1044" s="271"/>
      <c r="D1044" s="135" t="s">
        <v>33</v>
      </c>
      <c r="E1044" s="135" t="s">
        <v>18</v>
      </c>
      <c r="F1044" s="135" t="s">
        <v>644</v>
      </c>
      <c r="G1044" s="135" t="s">
        <v>146</v>
      </c>
      <c r="H1044" s="156">
        <f t="shared" si="254"/>
        <v>725</v>
      </c>
      <c r="I1044" s="305">
        <f>I1045</f>
        <v>0</v>
      </c>
      <c r="J1044" s="305">
        <f t="shared" ref="J1044:L1045" si="256">J1045</f>
        <v>725</v>
      </c>
      <c r="K1044" s="305">
        <f t="shared" si="256"/>
        <v>0</v>
      </c>
      <c r="L1044" s="305">
        <f t="shared" si="256"/>
        <v>0</v>
      </c>
      <c r="M1044" s="218"/>
    </row>
    <row r="1045" spans="1:13" s="139" customFormat="1" ht="25.5">
      <c r="A1045" s="209"/>
      <c r="B1045" s="206" t="s">
        <v>162</v>
      </c>
      <c r="C1045" s="271"/>
      <c r="D1045" s="135" t="s">
        <v>33</v>
      </c>
      <c r="E1045" s="135" t="s">
        <v>18</v>
      </c>
      <c r="F1045" s="135" t="s">
        <v>644</v>
      </c>
      <c r="G1045" s="135" t="s">
        <v>163</v>
      </c>
      <c r="H1045" s="156">
        <f t="shared" si="254"/>
        <v>725</v>
      </c>
      <c r="I1045" s="305">
        <f>I1046</f>
        <v>0</v>
      </c>
      <c r="J1045" s="305">
        <f t="shared" si="256"/>
        <v>725</v>
      </c>
      <c r="K1045" s="305">
        <f t="shared" si="256"/>
        <v>0</v>
      </c>
      <c r="L1045" s="305">
        <f t="shared" si="256"/>
        <v>0</v>
      </c>
    </row>
    <row r="1046" spans="1:13" s="211" customFormat="1" ht="51">
      <c r="A1046" s="209"/>
      <c r="B1046" s="206" t="s">
        <v>446</v>
      </c>
      <c r="C1046" s="271"/>
      <c r="D1046" s="135" t="s">
        <v>33</v>
      </c>
      <c r="E1046" s="135" t="s">
        <v>18</v>
      </c>
      <c r="F1046" s="135" t="s">
        <v>644</v>
      </c>
      <c r="G1046" s="135" t="s">
        <v>447</v>
      </c>
      <c r="H1046" s="156">
        <f t="shared" si="254"/>
        <v>725</v>
      </c>
      <c r="I1046" s="305">
        <v>0</v>
      </c>
      <c r="J1046" s="305">
        <f>725</f>
        <v>725</v>
      </c>
      <c r="K1046" s="305">
        <v>0</v>
      </c>
      <c r="L1046" s="305">
        <v>0</v>
      </c>
    </row>
    <row r="1047" spans="1:13" s="211" customFormat="1" ht="25.5" hidden="1">
      <c r="A1047" s="188"/>
      <c r="B1047" s="189" t="s">
        <v>155</v>
      </c>
      <c r="C1047" s="262"/>
      <c r="D1047" s="129" t="s">
        <v>33</v>
      </c>
      <c r="E1047" s="129" t="s">
        <v>114</v>
      </c>
      <c r="F1047" s="129"/>
      <c r="G1047" s="129"/>
      <c r="H1047" s="304">
        <f>SUM(I1047:L1047)</f>
        <v>0</v>
      </c>
      <c r="I1047" s="156">
        <f>I1048+I1070+I1074</f>
        <v>0</v>
      </c>
      <c r="J1047" s="156">
        <f>J1048+J1070+J1074</f>
        <v>0</v>
      </c>
      <c r="K1047" s="156">
        <f>K1048+K1070+K1074</f>
        <v>0</v>
      </c>
      <c r="L1047" s="156">
        <f>L1048+L1070+L1074</f>
        <v>0</v>
      </c>
    </row>
    <row r="1048" spans="1:13" s="211" customFormat="1" ht="38.25" hidden="1">
      <c r="A1048" s="209"/>
      <c r="B1048" s="105" t="s">
        <v>160</v>
      </c>
      <c r="C1048" s="189"/>
      <c r="D1048" s="135" t="s">
        <v>33</v>
      </c>
      <c r="E1048" s="135" t="s">
        <v>18</v>
      </c>
      <c r="F1048" s="106" t="s">
        <v>299</v>
      </c>
      <c r="G1048" s="135"/>
      <c r="H1048" s="304">
        <f>SUM(I1048:L1048)</f>
        <v>0</v>
      </c>
      <c r="I1048" s="305">
        <f>I1049</f>
        <v>0</v>
      </c>
      <c r="J1048" s="305">
        <f>J1049</f>
        <v>0</v>
      </c>
      <c r="K1048" s="305">
        <f>K1049</f>
        <v>0</v>
      </c>
      <c r="L1048" s="305">
        <f>L1049</f>
        <v>0</v>
      </c>
    </row>
    <row r="1049" spans="1:13" s="139" customFormat="1" ht="54.75" hidden="1" customHeight="1">
      <c r="A1049" s="209"/>
      <c r="B1049" s="206" t="s">
        <v>527</v>
      </c>
      <c r="C1049" s="271"/>
      <c r="D1049" s="135" t="s">
        <v>33</v>
      </c>
      <c r="E1049" s="135" t="s">
        <v>114</v>
      </c>
      <c r="F1049" s="135" t="s">
        <v>528</v>
      </c>
      <c r="G1049" s="135"/>
      <c r="H1049" s="304">
        <f>SUM(I1049:L1049)</f>
        <v>0</v>
      </c>
      <c r="I1049" s="305">
        <f>I1050+I1062</f>
        <v>0</v>
      </c>
      <c r="J1049" s="305">
        <f>J1050+J1062</f>
        <v>0</v>
      </c>
      <c r="K1049" s="305">
        <f>K1050+K1062</f>
        <v>0</v>
      </c>
      <c r="L1049" s="305">
        <f>L1050+L1062</f>
        <v>0</v>
      </c>
    </row>
    <row r="1050" spans="1:13" s="139" customFormat="1" ht="22.5" hidden="1" customHeight="1">
      <c r="A1050" s="209"/>
      <c r="B1050" s="206" t="s">
        <v>502</v>
      </c>
      <c r="C1050" s="206"/>
      <c r="D1050" s="135" t="s">
        <v>33</v>
      </c>
      <c r="E1050" s="135" t="s">
        <v>114</v>
      </c>
      <c r="F1050" s="219" t="s">
        <v>530</v>
      </c>
      <c r="G1050" s="135"/>
      <c r="H1050" s="156">
        <f t="shared" ref="H1050:H1069" si="257">I1050+J1050+K1050+L1050</f>
        <v>0</v>
      </c>
      <c r="I1050" s="305">
        <f>I1051+I1055+I1059</f>
        <v>0</v>
      </c>
      <c r="J1050" s="305">
        <f>J1051+J1055+J1059</f>
        <v>0</v>
      </c>
      <c r="K1050" s="305">
        <f>K1051+K1055+K1059</f>
        <v>0</v>
      </c>
      <c r="L1050" s="305">
        <f>L1051+L1055+L1059</f>
        <v>0</v>
      </c>
    </row>
    <row r="1051" spans="1:13" s="139" customFormat="1" ht="89.25" hidden="1">
      <c r="A1051" s="137"/>
      <c r="B1051" s="105" t="s">
        <v>55</v>
      </c>
      <c r="C1051" s="138"/>
      <c r="D1051" s="135" t="s">
        <v>33</v>
      </c>
      <c r="E1051" s="135" t="s">
        <v>114</v>
      </c>
      <c r="F1051" s="219" t="s">
        <v>530</v>
      </c>
      <c r="G1051" s="106" t="s">
        <v>56</v>
      </c>
      <c r="H1051" s="156">
        <f t="shared" si="257"/>
        <v>0</v>
      </c>
      <c r="I1051" s="157">
        <f>I1052</f>
        <v>0</v>
      </c>
      <c r="J1051" s="157">
        <f>J1052</f>
        <v>0</v>
      </c>
      <c r="K1051" s="157">
        <f>K1052</f>
        <v>0</v>
      </c>
      <c r="L1051" s="157">
        <f>L1052</f>
        <v>0</v>
      </c>
    </row>
    <row r="1052" spans="1:13" s="211" customFormat="1" ht="38.25" hidden="1">
      <c r="A1052" s="137"/>
      <c r="B1052" s="105" t="s">
        <v>104</v>
      </c>
      <c r="C1052" s="138"/>
      <c r="D1052" s="135" t="s">
        <v>33</v>
      </c>
      <c r="E1052" s="135" t="s">
        <v>114</v>
      </c>
      <c r="F1052" s="219" t="s">
        <v>530</v>
      </c>
      <c r="G1052" s="106" t="s">
        <v>105</v>
      </c>
      <c r="H1052" s="156">
        <f t="shared" si="257"/>
        <v>0</v>
      </c>
      <c r="I1052" s="157">
        <f>I1053+I1054</f>
        <v>0</v>
      </c>
      <c r="J1052" s="157">
        <f>J1053+J1054</f>
        <v>0</v>
      </c>
      <c r="K1052" s="157">
        <f>K1053+K1054</f>
        <v>0</v>
      </c>
      <c r="L1052" s="157">
        <f>L1053+L1054</f>
        <v>0</v>
      </c>
    </row>
    <row r="1053" spans="1:13" s="211" customFormat="1" ht="25.5" hidden="1">
      <c r="A1053" s="137"/>
      <c r="B1053" s="105" t="s">
        <v>212</v>
      </c>
      <c r="C1053" s="138"/>
      <c r="D1053" s="135" t="s">
        <v>33</v>
      </c>
      <c r="E1053" s="135" t="s">
        <v>114</v>
      </c>
      <c r="F1053" s="219" t="s">
        <v>530</v>
      </c>
      <c r="G1053" s="106" t="s">
        <v>107</v>
      </c>
      <c r="H1053" s="156">
        <f t="shared" si="257"/>
        <v>0</v>
      </c>
      <c r="I1053" s="157">
        <v>0</v>
      </c>
      <c r="J1053" s="157"/>
      <c r="K1053" s="157">
        <v>0</v>
      </c>
      <c r="L1053" s="157">
        <v>0</v>
      </c>
    </row>
    <row r="1054" spans="1:13" s="211" customFormat="1" ht="51" hidden="1">
      <c r="A1054" s="137"/>
      <c r="B1054" s="105" t="s">
        <v>108</v>
      </c>
      <c r="C1054" s="138"/>
      <c r="D1054" s="135" t="s">
        <v>33</v>
      </c>
      <c r="E1054" s="135" t="s">
        <v>114</v>
      </c>
      <c r="F1054" s="219" t="s">
        <v>530</v>
      </c>
      <c r="G1054" s="106" t="s">
        <v>109</v>
      </c>
      <c r="H1054" s="156">
        <f t="shared" si="257"/>
        <v>0</v>
      </c>
      <c r="I1054" s="157">
        <v>0</v>
      </c>
      <c r="J1054" s="157"/>
      <c r="K1054" s="157">
        <v>0</v>
      </c>
      <c r="L1054" s="157">
        <v>0</v>
      </c>
    </row>
    <row r="1055" spans="1:13" s="211" customFormat="1" ht="38.25" hidden="1">
      <c r="A1055" s="137"/>
      <c r="B1055" s="105" t="s">
        <v>86</v>
      </c>
      <c r="C1055" s="138"/>
      <c r="D1055" s="135" t="s">
        <v>33</v>
      </c>
      <c r="E1055" s="135" t="s">
        <v>114</v>
      </c>
      <c r="F1055" s="219" t="s">
        <v>530</v>
      </c>
      <c r="G1055" s="106" t="s">
        <v>57</v>
      </c>
      <c r="H1055" s="156">
        <f t="shared" si="257"/>
        <v>0</v>
      </c>
      <c r="I1055" s="157">
        <f>I1056</f>
        <v>0</v>
      </c>
      <c r="J1055" s="157">
        <f>J1056</f>
        <v>0</v>
      </c>
      <c r="K1055" s="157">
        <f>K1056</f>
        <v>0</v>
      </c>
      <c r="L1055" s="157">
        <f>L1056</f>
        <v>0</v>
      </c>
    </row>
    <row r="1056" spans="1:13" s="190" customFormat="1" ht="18.75" hidden="1" customHeight="1">
      <c r="A1056" s="137"/>
      <c r="B1056" s="105" t="s">
        <v>111</v>
      </c>
      <c r="C1056" s="138"/>
      <c r="D1056" s="135" t="s">
        <v>33</v>
      </c>
      <c r="E1056" s="135" t="s">
        <v>114</v>
      </c>
      <c r="F1056" s="219" t="s">
        <v>530</v>
      </c>
      <c r="G1056" s="106" t="s">
        <v>59</v>
      </c>
      <c r="H1056" s="156">
        <f t="shared" si="257"/>
        <v>0</v>
      </c>
      <c r="I1056" s="157">
        <f>I1057+I1058</f>
        <v>0</v>
      </c>
      <c r="J1056" s="157">
        <f>J1057+J1058</f>
        <v>0</v>
      </c>
      <c r="K1056" s="157">
        <f>K1057+K1058</f>
        <v>0</v>
      </c>
      <c r="L1056" s="157">
        <f>L1057+L1058</f>
        <v>0</v>
      </c>
    </row>
    <row r="1057" spans="1:13" s="139" customFormat="1" ht="38.25" hidden="1">
      <c r="A1057" s="137"/>
      <c r="B1057" s="105" t="s">
        <v>63</v>
      </c>
      <c r="C1057" s="138"/>
      <c r="D1057" s="135" t="s">
        <v>33</v>
      </c>
      <c r="E1057" s="135" t="s">
        <v>114</v>
      </c>
      <c r="F1057" s="219" t="s">
        <v>530</v>
      </c>
      <c r="G1057" s="106" t="s">
        <v>62</v>
      </c>
      <c r="H1057" s="156">
        <f t="shared" si="257"/>
        <v>0</v>
      </c>
      <c r="I1057" s="157">
        <v>0</v>
      </c>
      <c r="J1057" s="157"/>
      <c r="K1057" s="157">
        <v>0</v>
      </c>
      <c r="L1057" s="157">
        <v>0</v>
      </c>
    </row>
    <row r="1058" spans="1:13" s="211" customFormat="1" ht="51" hidden="1">
      <c r="A1058" s="137"/>
      <c r="B1058" s="105" t="s">
        <v>258</v>
      </c>
      <c r="C1058" s="138"/>
      <c r="D1058" s="135" t="s">
        <v>33</v>
      </c>
      <c r="E1058" s="135" t="s">
        <v>114</v>
      </c>
      <c r="F1058" s="219" t="s">
        <v>530</v>
      </c>
      <c r="G1058" s="106" t="s">
        <v>61</v>
      </c>
      <c r="H1058" s="156">
        <f t="shared" si="257"/>
        <v>0</v>
      </c>
      <c r="I1058" s="157">
        <v>0</v>
      </c>
      <c r="J1058" s="157"/>
      <c r="K1058" s="157">
        <v>0</v>
      </c>
      <c r="L1058" s="157">
        <v>0</v>
      </c>
    </row>
    <row r="1059" spans="1:13" s="211" customFormat="1" hidden="1">
      <c r="A1059" s="137"/>
      <c r="B1059" s="192" t="s">
        <v>71</v>
      </c>
      <c r="C1059" s="138"/>
      <c r="D1059" s="135" t="s">
        <v>33</v>
      </c>
      <c r="E1059" s="135" t="s">
        <v>114</v>
      </c>
      <c r="F1059" s="219" t="s">
        <v>530</v>
      </c>
      <c r="G1059" s="106" t="s">
        <v>72</v>
      </c>
      <c r="H1059" s="156">
        <f t="shared" si="257"/>
        <v>0</v>
      </c>
      <c r="I1059" s="157">
        <f>I1060</f>
        <v>0</v>
      </c>
      <c r="J1059" s="157">
        <f t="shared" ref="J1059:L1060" si="258">J1060</f>
        <v>0</v>
      </c>
      <c r="K1059" s="157">
        <f t="shared" si="258"/>
        <v>0</v>
      </c>
      <c r="L1059" s="157">
        <f t="shared" si="258"/>
        <v>0</v>
      </c>
    </row>
    <row r="1060" spans="1:13" s="211" customFormat="1" ht="25.5" hidden="1">
      <c r="A1060" s="137"/>
      <c r="B1060" s="192" t="s">
        <v>73</v>
      </c>
      <c r="C1060" s="138"/>
      <c r="D1060" s="135" t="s">
        <v>33</v>
      </c>
      <c r="E1060" s="135" t="s">
        <v>114</v>
      </c>
      <c r="F1060" s="219" t="s">
        <v>530</v>
      </c>
      <c r="G1060" s="106" t="s">
        <v>74</v>
      </c>
      <c r="H1060" s="156">
        <f t="shared" si="257"/>
        <v>0</v>
      </c>
      <c r="I1060" s="157">
        <f>I1061</f>
        <v>0</v>
      </c>
      <c r="J1060" s="157">
        <f t="shared" si="258"/>
        <v>0</v>
      </c>
      <c r="K1060" s="157">
        <f t="shared" si="258"/>
        <v>0</v>
      </c>
      <c r="L1060" s="157">
        <f t="shared" si="258"/>
        <v>0</v>
      </c>
    </row>
    <row r="1061" spans="1:13" s="139" customFormat="1" hidden="1">
      <c r="A1061" s="137"/>
      <c r="B1061" s="192" t="s">
        <v>259</v>
      </c>
      <c r="C1061" s="138"/>
      <c r="D1061" s="135" t="s">
        <v>33</v>
      </c>
      <c r="E1061" s="135" t="s">
        <v>114</v>
      </c>
      <c r="F1061" s="219" t="s">
        <v>530</v>
      </c>
      <c r="G1061" s="106" t="s">
        <v>76</v>
      </c>
      <c r="H1061" s="156">
        <f t="shared" si="257"/>
        <v>0</v>
      </c>
      <c r="I1061" s="157">
        <v>0</v>
      </c>
      <c r="J1061" s="157"/>
      <c r="K1061" s="157">
        <v>0</v>
      </c>
      <c r="L1061" s="157"/>
    </row>
    <row r="1062" spans="1:13" s="139" customFormat="1" ht="153" hidden="1">
      <c r="A1062" s="209"/>
      <c r="B1062" s="206" t="s">
        <v>503</v>
      </c>
      <c r="C1062" s="206"/>
      <c r="D1062" s="135" t="s">
        <v>33</v>
      </c>
      <c r="E1062" s="135" t="s">
        <v>114</v>
      </c>
      <c r="F1062" s="219" t="s">
        <v>531</v>
      </c>
      <c r="G1062" s="135"/>
      <c r="H1062" s="156">
        <f t="shared" si="257"/>
        <v>0</v>
      </c>
      <c r="I1062" s="305">
        <f>I1063+I1067</f>
        <v>0</v>
      </c>
      <c r="J1062" s="305">
        <f>J1063+J1067</f>
        <v>0</v>
      </c>
      <c r="K1062" s="305">
        <f>K1063+K1067</f>
        <v>0</v>
      </c>
      <c r="L1062" s="305">
        <f>L1063+L1067</f>
        <v>0</v>
      </c>
    </row>
    <row r="1063" spans="1:13" s="139" customFormat="1" ht="54.75" hidden="1" customHeight="1">
      <c r="A1063" s="137"/>
      <c r="B1063" s="105" t="s">
        <v>55</v>
      </c>
      <c r="C1063" s="138"/>
      <c r="D1063" s="135" t="s">
        <v>33</v>
      </c>
      <c r="E1063" s="135" t="s">
        <v>114</v>
      </c>
      <c r="F1063" s="219" t="s">
        <v>531</v>
      </c>
      <c r="G1063" s="106" t="s">
        <v>56</v>
      </c>
      <c r="H1063" s="156">
        <f t="shared" si="257"/>
        <v>0</v>
      </c>
      <c r="I1063" s="157">
        <f t="shared" ref="I1063:L1063" si="259">I1064</f>
        <v>0</v>
      </c>
      <c r="J1063" s="157">
        <f t="shared" si="259"/>
        <v>0</v>
      </c>
      <c r="K1063" s="157">
        <f t="shared" si="259"/>
        <v>0</v>
      </c>
      <c r="L1063" s="157">
        <f t="shared" si="259"/>
        <v>0</v>
      </c>
    </row>
    <row r="1064" spans="1:13" s="139" customFormat="1" ht="22.5" hidden="1" customHeight="1">
      <c r="A1064" s="137"/>
      <c r="B1064" s="105" t="s">
        <v>104</v>
      </c>
      <c r="C1064" s="138"/>
      <c r="D1064" s="135" t="s">
        <v>33</v>
      </c>
      <c r="E1064" s="135" t="s">
        <v>114</v>
      </c>
      <c r="F1064" s="219" t="s">
        <v>531</v>
      </c>
      <c r="G1064" s="106" t="s">
        <v>105</v>
      </c>
      <c r="H1064" s="156">
        <f t="shared" si="257"/>
        <v>0</v>
      </c>
      <c r="I1064" s="157">
        <f>I1065+I1066</f>
        <v>0</v>
      </c>
      <c r="J1064" s="157">
        <f t="shared" ref="J1064:L1064" si="260">J1065+J1066</f>
        <v>0</v>
      </c>
      <c r="K1064" s="157">
        <f t="shared" si="260"/>
        <v>0</v>
      </c>
      <c r="L1064" s="157">
        <f t="shared" si="260"/>
        <v>0</v>
      </c>
    </row>
    <row r="1065" spans="1:13" s="139" customFormat="1" ht="25.5" hidden="1">
      <c r="A1065" s="137"/>
      <c r="B1065" s="105" t="s">
        <v>212</v>
      </c>
      <c r="C1065" s="138"/>
      <c r="D1065" s="135" t="s">
        <v>33</v>
      </c>
      <c r="E1065" s="135" t="s">
        <v>114</v>
      </c>
      <c r="F1065" s="219" t="s">
        <v>531</v>
      </c>
      <c r="G1065" s="106" t="s">
        <v>107</v>
      </c>
      <c r="H1065" s="156">
        <f t="shared" si="257"/>
        <v>0</v>
      </c>
      <c r="I1065" s="157">
        <v>0</v>
      </c>
      <c r="J1065" s="157"/>
      <c r="K1065" s="157">
        <v>0</v>
      </c>
      <c r="L1065" s="157">
        <v>0</v>
      </c>
    </row>
    <row r="1066" spans="1:13" s="139" customFormat="1" ht="89.25" hidden="1">
      <c r="A1066" s="137"/>
      <c r="B1066" s="321" t="s">
        <v>659</v>
      </c>
      <c r="C1066" s="138"/>
      <c r="D1066" s="135" t="s">
        <v>33</v>
      </c>
      <c r="E1066" s="135" t="s">
        <v>114</v>
      </c>
      <c r="F1066" s="219" t="s">
        <v>531</v>
      </c>
      <c r="G1066" s="106" t="s">
        <v>649</v>
      </c>
      <c r="H1066" s="156">
        <f t="shared" si="257"/>
        <v>0</v>
      </c>
      <c r="I1066" s="307">
        <v>0</v>
      </c>
      <c r="J1066" s="157"/>
      <c r="K1066" s="307">
        <v>0</v>
      </c>
      <c r="L1066" s="307">
        <v>0</v>
      </c>
    </row>
    <row r="1067" spans="1:13" s="140" customFormat="1" ht="33" hidden="1" customHeight="1">
      <c r="A1067" s="137"/>
      <c r="B1067" s="105" t="s">
        <v>86</v>
      </c>
      <c r="C1067" s="138"/>
      <c r="D1067" s="135" t="s">
        <v>33</v>
      </c>
      <c r="E1067" s="135" t="s">
        <v>114</v>
      </c>
      <c r="F1067" s="219" t="s">
        <v>531</v>
      </c>
      <c r="G1067" s="106" t="s">
        <v>57</v>
      </c>
      <c r="H1067" s="156">
        <f t="shared" si="257"/>
        <v>0</v>
      </c>
      <c r="I1067" s="157">
        <f t="shared" ref="I1067:L1068" si="261">I1068</f>
        <v>0</v>
      </c>
      <c r="J1067" s="157">
        <f t="shared" si="261"/>
        <v>0</v>
      </c>
      <c r="K1067" s="157">
        <f t="shared" si="261"/>
        <v>0</v>
      </c>
      <c r="L1067" s="157">
        <f t="shared" si="261"/>
        <v>0</v>
      </c>
      <c r="M1067" s="266"/>
    </row>
    <row r="1068" spans="1:13" s="190" customFormat="1" ht="38.25" hidden="1">
      <c r="A1068" s="137"/>
      <c r="B1068" s="105" t="s">
        <v>111</v>
      </c>
      <c r="C1068" s="138"/>
      <c r="D1068" s="135" t="s">
        <v>33</v>
      </c>
      <c r="E1068" s="135" t="s">
        <v>114</v>
      </c>
      <c r="F1068" s="219" t="s">
        <v>531</v>
      </c>
      <c r="G1068" s="106" t="s">
        <v>59</v>
      </c>
      <c r="H1068" s="156">
        <f t="shared" si="257"/>
        <v>0</v>
      </c>
      <c r="I1068" s="157">
        <f t="shared" si="261"/>
        <v>0</v>
      </c>
      <c r="J1068" s="157">
        <f t="shared" si="261"/>
        <v>0</v>
      </c>
      <c r="K1068" s="157">
        <f t="shared" si="261"/>
        <v>0</v>
      </c>
      <c r="L1068" s="157">
        <f t="shared" si="261"/>
        <v>0</v>
      </c>
    </row>
    <row r="1069" spans="1:13" s="139" customFormat="1" ht="51" hidden="1">
      <c r="A1069" s="137"/>
      <c r="B1069" s="105" t="s">
        <v>258</v>
      </c>
      <c r="C1069" s="138"/>
      <c r="D1069" s="135" t="s">
        <v>33</v>
      </c>
      <c r="E1069" s="135" t="s">
        <v>114</v>
      </c>
      <c r="F1069" s="219" t="s">
        <v>531</v>
      </c>
      <c r="G1069" s="106" t="s">
        <v>61</v>
      </c>
      <c r="H1069" s="156">
        <f t="shared" si="257"/>
        <v>0</v>
      </c>
      <c r="I1069" s="157">
        <v>0</v>
      </c>
      <c r="J1069" s="157"/>
      <c r="K1069" s="157">
        <v>0</v>
      </c>
      <c r="L1069" s="157">
        <v>0</v>
      </c>
    </row>
    <row r="1070" spans="1:13" s="139" customFormat="1" ht="63.75" hidden="1">
      <c r="A1070" s="209"/>
      <c r="B1070" s="206" t="s">
        <v>156</v>
      </c>
      <c r="C1070" s="206"/>
      <c r="D1070" s="135" t="s">
        <v>33</v>
      </c>
      <c r="E1070" s="135" t="s">
        <v>114</v>
      </c>
      <c r="F1070" s="219" t="s">
        <v>223</v>
      </c>
      <c r="G1070" s="135"/>
      <c r="H1070" s="304">
        <f t="shared" ref="H1070:H1075" si="262">SUM(I1070:L1070)</f>
        <v>0</v>
      </c>
      <c r="I1070" s="326">
        <f>I1071</f>
        <v>0</v>
      </c>
      <c r="J1070" s="326">
        <f t="shared" ref="J1070:L1072" si="263">J1071</f>
        <v>0</v>
      </c>
      <c r="K1070" s="326">
        <f t="shared" si="263"/>
        <v>0</v>
      </c>
      <c r="L1070" s="326">
        <f t="shared" si="263"/>
        <v>0</v>
      </c>
    </row>
    <row r="1071" spans="1:13" s="139" customFormat="1" ht="25.5" hidden="1">
      <c r="A1071" s="209"/>
      <c r="B1071" s="206" t="s">
        <v>215</v>
      </c>
      <c r="C1071" s="206"/>
      <c r="D1071" s="135" t="s">
        <v>33</v>
      </c>
      <c r="E1071" s="135" t="s">
        <v>114</v>
      </c>
      <c r="F1071" s="219" t="s">
        <v>224</v>
      </c>
      <c r="G1071" s="135"/>
      <c r="H1071" s="304">
        <f t="shared" si="262"/>
        <v>0</v>
      </c>
      <c r="I1071" s="326">
        <f>I1072</f>
        <v>0</v>
      </c>
      <c r="J1071" s="326">
        <f t="shared" si="263"/>
        <v>0</v>
      </c>
      <c r="K1071" s="326">
        <f t="shared" si="263"/>
        <v>0</v>
      </c>
      <c r="L1071" s="326">
        <f t="shared" si="263"/>
        <v>0</v>
      </c>
    </row>
    <row r="1072" spans="1:13" s="139" customFormat="1" ht="51" hidden="1">
      <c r="A1072" s="209"/>
      <c r="B1072" s="206" t="s">
        <v>222</v>
      </c>
      <c r="C1072" s="206"/>
      <c r="D1072" s="135" t="s">
        <v>33</v>
      </c>
      <c r="E1072" s="135" t="s">
        <v>114</v>
      </c>
      <c r="F1072" s="219" t="s">
        <v>224</v>
      </c>
      <c r="G1072" s="135" t="s">
        <v>49</v>
      </c>
      <c r="H1072" s="304">
        <f t="shared" si="262"/>
        <v>0</v>
      </c>
      <c r="I1072" s="305">
        <f>I1073</f>
        <v>0</v>
      </c>
      <c r="J1072" s="305">
        <f t="shared" si="263"/>
        <v>0</v>
      </c>
      <c r="K1072" s="305">
        <f t="shared" si="263"/>
        <v>0</v>
      </c>
      <c r="L1072" s="305">
        <f t="shared" si="263"/>
        <v>0</v>
      </c>
    </row>
    <row r="1073" spans="1:13" s="139" customFormat="1" ht="51" hidden="1">
      <c r="A1073" s="209"/>
      <c r="B1073" s="206" t="s">
        <v>225</v>
      </c>
      <c r="C1073" s="206"/>
      <c r="D1073" s="135" t="s">
        <v>33</v>
      </c>
      <c r="E1073" s="135" t="s">
        <v>114</v>
      </c>
      <c r="F1073" s="219" t="s">
        <v>224</v>
      </c>
      <c r="G1073" s="135" t="s">
        <v>226</v>
      </c>
      <c r="H1073" s="304">
        <f t="shared" si="262"/>
        <v>0</v>
      </c>
      <c r="I1073" s="305"/>
      <c r="J1073" s="305">
        <v>0</v>
      </c>
      <c r="K1073" s="305">
        <v>0</v>
      </c>
      <c r="L1073" s="305">
        <v>0</v>
      </c>
    </row>
    <row r="1074" spans="1:13" s="139" customFormat="1" ht="51" hidden="1">
      <c r="A1074" s="6"/>
      <c r="B1074" s="1" t="s">
        <v>645</v>
      </c>
      <c r="C1074" s="67"/>
      <c r="D1074" s="10" t="s">
        <v>33</v>
      </c>
      <c r="E1074" s="10" t="s">
        <v>114</v>
      </c>
      <c r="F1074" s="2" t="s">
        <v>248</v>
      </c>
      <c r="G1074" s="10"/>
      <c r="H1074" s="148">
        <f t="shared" si="262"/>
        <v>0</v>
      </c>
      <c r="I1074" s="149">
        <f>I1075</f>
        <v>0</v>
      </c>
      <c r="J1074" s="149">
        <f>J1075</f>
        <v>0</v>
      </c>
      <c r="K1074" s="149">
        <f>K1075</f>
        <v>0</v>
      </c>
      <c r="L1074" s="149">
        <f>L1075</f>
        <v>0</v>
      </c>
    </row>
    <row r="1075" spans="1:13" s="139" customFormat="1" ht="38.25" hidden="1">
      <c r="A1075" s="6"/>
      <c r="B1075" s="8" t="s">
        <v>249</v>
      </c>
      <c r="C1075" s="72"/>
      <c r="D1075" s="10" t="s">
        <v>33</v>
      </c>
      <c r="E1075" s="10" t="s">
        <v>114</v>
      </c>
      <c r="F1075" s="10" t="s">
        <v>250</v>
      </c>
      <c r="G1075" s="10"/>
      <c r="H1075" s="148">
        <f t="shared" si="262"/>
        <v>0</v>
      </c>
      <c r="I1075" s="149">
        <f>I1076+I987</f>
        <v>0</v>
      </c>
      <c r="J1075" s="149">
        <f>J1076+J1089</f>
        <v>0</v>
      </c>
      <c r="K1075" s="149">
        <v>0</v>
      </c>
      <c r="L1075" s="149">
        <f>L1076+L987</f>
        <v>0</v>
      </c>
    </row>
    <row r="1076" spans="1:13" s="139" customFormat="1" ht="89.25" hidden="1">
      <c r="A1076" s="6"/>
      <c r="B1076" s="8" t="s">
        <v>502</v>
      </c>
      <c r="C1076" s="8"/>
      <c r="D1076" s="10" t="s">
        <v>33</v>
      </c>
      <c r="E1076" s="10" t="s">
        <v>114</v>
      </c>
      <c r="F1076" s="10" t="s">
        <v>646</v>
      </c>
      <c r="G1076" s="10"/>
      <c r="H1076" s="155">
        <f t="shared" ref="H1076:H1088" si="264">I1076+J1076+K1076+L1076</f>
        <v>0</v>
      </c>
      <c r="I1076" s="149">
        <f>I1077+I1082+I1086</f>
        <v>0</v>
      </c>
      <c r="J1076" s="149">
        <f>J1077+J1082+J1086</f>
        <v>0</v>
      </c>
      <c r="K1076" s="149">
        <f>K1077+K1082+K1086</f>
        <v>0</v>
      </c>
      <c r="L1076" s="149">
        <f>L1077+L1082+L1086</f>
        <v>0</v>
      </c>
    </row>
    <row r="1077" spans="1:13" s="139" customFormat="1" ht="89.25" hidden="1">
      <c r="A1077" s="6"/>
      <c r="B1077" s="1" t="s">
        <v>55</v>
      </c>
      <c r="C1077" s="65"/>
      <c r="D1077" s="10" t="s">
        <v>33</v>
      </c>
      <c r="E1077" s="10" t="s">
        <v>114</v>
      </c>
      <c r="F1077" s="10" t="s">
        <v>647</v>
      </c>
      <c r="G1077" s="2" t="s">
        <v>56</v>
      </c>
      <c r="H1077" s="155">
        <f t="shared" si="264"/>
        <v>0</v>
      </c>
      <c r="I1077" s="292">
        <f>I1078</f>
        <v>0</v>
      </c>
      <c r="J1077" s="292">
        <f>J1078</f>
        <v>0</v>
      </c>
      <c r="K1077" s="292">
        <f>K1078</f>
        <v>0</v>
      </c>
      <c r="L1077" s="292">
        <f>L1078</f>
        <v>0</v>
      </c>
    </row>
    <row r="1078" spans="1:13" s="139" customFormat="1" ht="38.25" hidden="1">
      <c r="A1078" s="6"/>
      <c r="B1078" s="1" t="s">
        <v>104</v>
      </c>
      <c r="C1078" s="65"/>
      <c r="D1078" s="10" t="s">
        <v>33</v>
      </c>
      <c r="E1078" s="10" t="s">
        <v>114</v>
      </c>
      <c r="F1078" s="10" t="s">
        <v>647</v>
      </c>
      <c r="G1078" s="2" t="s">
        <v>105</v>
      </c>
      <c r="H1078" s="155">
        <f t="shared" si="264"/>
        <v>0</v>
      </c>
      <c r="I1078" s="292">
        <f>I1079+I1080</f>
        <v>0</v>
      </c>
      <c r="J1078" s="292">
        <f>J1079+J1080+J1081</f>
        <v>0</v>
      </c>
      <c r="K1078" s="292">
        <f>K1079+K1080</f>
        <v>0</v>
      </c>
      <c r="L1078" s="292">
        <f>L1079+L1080</f>
        <v>0</v>
      </c>
    </row>
    <row r="1079" spans="1:13" s="139" customFormat="1" ht="25.5" hidden="1">
      <c r="A1079" s="6"/>
      <c r="B1079" s="1" t="s">
        <v>212</v>
      </c>
      <c r="C1079" s="65"/>
      <c r="D1079" s="10" t="s">
        <v>33</v>
      </c>
      <c r="E1079" s="10" t="s">
        <v>114</v>
      </c>
      <c r="F1079" s="10" t="s">
        <v>647</v>
      </c>
      <c r="G1079" s="2" t="s">
        <v>107</v>
      </c>
      <c r="H1079" s="155">
        <f t="shared" si="264"/>
        <v>0</v>
      </c>
      <c r="I1079" s="292">
        <v>0</v>
      </c>
      <c r="J1079" s="292"/>
      <c r="K1079" s="292">
        <v>0</v>
      </c>
      <c r="L1079" s="292">
        <v>0</v>
      </c>
    </row>
    <row r="1080" spans="1:13" s="139" customFormat="1" ht="51" hidden="1">
      <c r="A1080" s="6"/>
      <c r="B1080" s="1" t="s">
        <v>108</v>
      </c>
      <c r="C1080" s="65"/>
      <c r="D1080" s="10" t="s">
        <v>33</v>
      </c>
      <c r="E1080" s="10" t="s">
        <v>114</v>
      </c>
      <c r="F1080" s="10" t="s">
        <v>647</v>
      </c>
      <c r="G1080" s="2" t="s">
        <v>109</v>
      </c>
      <c r="H1080" s="155">
        <f t="shared" si="264"/>
        <v>0</v>
      </c>
      <c r="I1080" s="292">
        <v>0</v>
      </c>
      <c r="J1080" s="292"/>
      <c r="K1080" s="292">
        <v>0</v>
      </c>
      <c r="L1080" s="292">
        <v>0</v>
      </c>
    </row>
    <row r="1081" spans="1:13" s="139" customFormat="1" ht="76.5" hidden="1">
      <c r="A1081" s="6"/>
      <c r="B1081" s="1" t="s">
        <v>648</v>
      </c>
      <c r="C1081" s="65"/>
      <c r="D1081" s="10" t="s">
        <v>33</v>
      </c>
      <c r="E1081" s="10" t="s">
        <v>114</v>
      </c>
      <c r="F1081" s="10" t="s">
        <v>647</v>
      </c>
      <c r="G1081" s="2" t="s">
        <v>649</v>
      </c>
      <c r="H1081" s="155">
        <f>I1081+J1081+K1081+L1081</f>
        <v>0</v>
      </c>
      <c r="I1081" s="292">
        <v>0</v>
      </c>
      <c r="J1081" s="292"/>
      <c r="K1081" s="292">
        <v>0</v>
      </c>
      <c r="L1081" s="292">
        <v>0</v>
      </c>
    </row>
    <row r="1082" spans="1:13" s="139" customFormat="1" ht="38.25" hidden="1">
      <c r="A1082" s="6"/>
      <c r="B1082" s="1" t="s">
        <v>650</v>
      </c>
      <c r="C1082" s="65"/>
      <c r="D1082" s="10" t="s">
        <v>33</v>
      </c>
      <c r="E1082" s="10" t="s">
        <v>114</v>
      </c>
      <c r="F1082" s="10" t="s">
        <v>647</v>
      </c>
      <c r="G1082" s="2" t="s">
        <v>57</v>
      </c>
      <c r="H1082" s="155">
        <f t="shared" si="264"/>
        <v>0</v>
      </c>
      <c r="I1082" s="292">
        <f>I1083</f>
        <v>0</v>
      </c>
      <c r="J1082" s="292">
        <f>J1083</f>
        <v>0</v>
      </c>
      <c r="K1082" s="292">
        <f>K1083</f>
        <v>0</v>
      </c>
      <c r="L1082" s="292">
        <f>L1083</f>
        <v>0</v>
      </c>
    </row>
    <row r="1083" spans="1:13" s="139" customFormat="1" ht="38.25" hidden="1">
      <c r="A1083" s="6"/>
      <c r="B1083" s="1" t="s">
        <v>111</v>
      </c>
      <c r="C1083" s="65"/>
      <c r="D1083" s="10" t="s">
        <v>33</v>
      </c>
      <c r="E1083" s="10" t="s">
        <v>114</v>
      </c>
      <c r="F1083" s="10" t="s">
        <v>647</v>
      </c>
      <c r="G1083" s="2" t="s">
        <v>59</v>
      </c>
      <c r="H1083" s="155">
        <f t="shared" si="264"/>
        <v>0</v>
      </c>
      <c r="I1083" s="292">
        <f>I1084+I1085</f>
        <v>0</v>
      </c>
      <c r="J1083" s="292">
        <f>J1084+J1085</f>
        <v>0</v>
      </c>
      <c r="K1083" s="292">
        <f>K1084+K1085</f>
        <v>0</v>
      </c>
      <c r="L1083" s="292">
        <f>L1084+L1085</f>
        <v>0</v>
      </c>
    </row>
    <row r="1084" spans="1:13" s="139" customFormat="1" ht="38.25" hidden="1">
      <c r="A1084" s="6"/>
      <c r="B1084" s="1" t="s">
        <v>63</v>
      </c>
      <c r="C1084" s="65"/>
      <c r="D1084" s="10" t="s">
        <v>33</v>
      </c>
      <c r="E1084" s="10" t="s">
        <v>114</v>
      </c>
      <c r="F1084" s="10" t="s">
        <v>647</v>
      </c>
      <c r="G1084" s="2" t="s">
        <v>62</v>
      </c>
      <c r="H1084" s="155">
        <f t="shared" si="264"/>
        <v>0</v>
      </c>
      <c r="I1084" s="292">
        <v>0</v>
      </c>
      <c r="J1084" s="292"/>
      <c r="K1084" s="292">
        <v>0</v>
      </c>
      <c r="L1084" s="292">
        <v>0</v>
      </c>
    </row>
    <row r="1085" spans="1:13" s="140" customFormat="1" ht="62.25" hidden="1" customHeight="1">
      <c r="A1085" s="6"/>
      <c r="B1085" s="1" t="s">
        <v>258</v>
      </c>
      <c r="C1085" s="65"/>
      <c r="D1085" s="10" t="s">
        <v>33</v>
      </c>
      <c r="E1085" s="10" t="s">
        <v>114</v>
      </c>
      <c r="F1085" s="10" t="s">
        <v>647</v>
      </c>
      <c r="G1085" s="2" t="s">
        <v>61</v>
      </c>
      <c r="H1085" s="155">
        <f t="shared" si="264"/>
        <v>0</v>
      </c>
      <c r="I1085" s="292">
        <v>0</v>
      </c>
      <c r="J1085" s="292"/>
      <c r="K1085" s="292">
        <v>0</v>
      </c>
      <c r="L1085" s="292">
        <v>0</v>
      </c>
      <c r="M1085" s="266"/>
    </row>
    <row r="1086" spans="1:13" s="190" customFormat="1" ht="15" hidden="1" customHeight="1">
      <c r="A1086" s="6"/>
      <c r="B1086" s="18" t="s">
        <v>71</v>
      </c>
      <c r="C1086" s="65"/>
      <c r="D1086" s="10" t="s">
        <v>33</v>
      </c>
      <c r="E1086" s="10" t="s">
        <v>114</v>
      </c>
      <c r="F1086" s="10" t="s">
        <v>647</v>
      </c>
      <c r="G1086" s="2" t="s">
        <v>72</v>
      </c>
      <c r="H1086" s="155">
        <f t="shared" si="264"/>
        <v>0</v>
      </c>
      <c r="I1086" s="292">
        <f>I1087</f>
        <v>0</v>
      </c>
      <c r="J1086" s="292">
        <f t="shared" ref="J1086:L1087" si="265">J1087</f>
        <v>0</v>
      </c>
      <c r="K1086" s="292">
        <f t="shared" si="265"/>
        <v>0</v>
      </c>
      <c r="L1086" s="292">
        <f t="shared" si="265"/>
        <v>0</v>
      </c>
    </row>
    <row r="1087" spans="1:13" s="139" customFormat="1" ht="25.5" hidden="1">
      <c r="A1087" s="6"/>
      <c r="B1087" s="18" t="s">
        <v>73</v>
      </c>
      <c r="C1087" s="65"/>
      <c r="D1087" s="10" t="s">
        <v>33</v>
      </c>
      <c r="E1087" s="10" t="s">
        <v>114</v>
      </c>
      <c r="F1087" s="10" t="s">
        <v>647</v>
      </c>
      <c r="G1087" s="2" t="s">
        <v>74</v>
      </c>
      <c r="H1087" s="155">
        <f t="shared" si="264"/>
        <v>0</v>
      </c>
      <c r="I1087" s="292">
        <f>I1088</f>
        <v>0</v>
      </c>
      <c r="J1087" s="292">
        <f t="shared" si="265"/>
        <v>0</v>
      </c>
      <c r="K1087" s="292">
        <f t="shared" si="265"/>
        <v>0</v>
      </c>
      <c r="L1087" s="292">
        <f t="shared" si="265"/>
        <v>0</v>
      </c>
    </row>
    <row r="1088" spans="1:13" s="139" customFormat="1" hidden="1">
      <c r="A1088" s="6"/>
      <c r="B1088" s="18" t="s">
        <v>259</v>
      </c>
      <c r="C1088" s="65"/>
      <c r="D1088" s="10" t="s">
        <v>33</v>
      </c>
      <c r="E1088" s="10" t="s">
        <v>114</v>
      </c>
      <c r="F1088" s="10" t="s">
        <v>647</v>
      </c>
      <c r="G1088" s="2" t="s">
        <v>76</v>
      </c>
      <c r="H1088" s="155">
        <f t="shared" si="264"/>
        <v>0</v>
      </c>
      <c r="I1088" s="292">
        <v>0</v>
      </c>
      <c r="J1088" s="292"/>
      <c r="K1088" s="292">
        <v>0</v>
      </c>
      <c r="L1088" s="292"/>
    </row>
    <row r="1089" spans="1:15" s="230" customFormat="1" ht="54.75" hidden="1" customHeight="1">
      <c r="A1089" s="6"/>
      <c r="B1089" s="8" t="s">
        <v>503</v>
      </c>
      <c r="C1089" s="8"/>
      <c r="D1089" s="10" t="s">
        <v>33</v>
      </c>
      <c r="E1089" s="10" t="s">
        <v>114</v>
      </c>
      <c r="F1089" s="17" t="s">
        <v>651</v>
      </c>
      <c r="G1089" s="10"/>
      <c r="H1089" s="155">
        <f>I1089+J1089+K1089+L1089</f>
        <v>0</v>
      </c>
      <c r="I1089" s="149">
        <f>I1090+I1094</f>
        <v>0</v>
      </c>
      <c r="J1089" s="149">
        <f>J1090+J1094</f>
        <v>0</v>
      </c>
      <c r="K1089" s="149">
        <f>K1090+K1094</f>
        <v>0</v>
      </c>
      <c r="L1089" s="149">
        <f>L1090+L1094</f>
        <v>0</v>
      </c>
    </row>
    <row r="1090" spans="1:15" s="211" customFormat="1" ht="89.25" hidden="1">
      <c r="A1090" s="6"/>
      <c r="B1090" s="1" t="s">
        <v>55</v>
      </c>
      <c r="C1090" s="65"/>
      <c r="D1090" s="10" t="s">
        <v>33</v>
      </c>
      <c r="E1090" s="10" t="s">
        <v>114</v>
      </c>
      <c r="F1090" s="17" t="s">
        <v>651</v>
      </c>
      <c r="G1090" s="2" t="s">
        <v>56</v>
      </c>
      <c r="H1090" s="155">
        <f t="shared" ref="H1090:H1096" si="266">I1090+J1090+K1090+L1090</f>
        <v>0</v>
      </c>
      <c r="I1090" s="292">
        <f t="shared" ref="I1090:L1091" si="267">I1091</f>
        <v>0</v>
      </c>
      <c r="J1090" s="292">
        <f t="shared" si="267"/>
        <v>0</v>
      </c>
      <c r="K1090" s="292">
        <f t="shared" si="267"/>
        <v>0</v>
      </c>
      <c r="L1090" s="292">
        <f t="shared" si="267"/>
        <v>0</v>
      </c>
    </row>
    <row r="1091" spans="1:15" s="211" customFormat="1" ht="38.25" hidden="1">
      <c r="A1091" s="6"/>
      <c r="B1091" s="1" t="s">
        <v>104</v>
      </c>
      <c r="C1091" s="65"/>
      <c r="D1091" s="10" t="s">
        <v>33</v>
      </c>
      <c r="E1091" s="10" t="s">
        <v>114</v>
      </c>
      <c r="F1091" s="17" t="s">
        <v>651</v>
      </c>
      <c r="G1091" s="2" t="s">
        <v>105</v>
      </c>
      <c r="H1091" s="155">
        <f t="shared" si="266"/>
        <v>0</v>
      </c>
      <c r="I1091" s="292">
        <f t="shared" si="267"/>
        <v>0</v>
      </c>
      <c r="J1091" s="292">
        <f>J1092+J1093</f>
        <v>0</v>
      </c>
      <c r="K1091" s="292">
        <f t="shared" si="267"/>
        <v>0</v>
      </c>
      <c r="L1091" s="292">
        <f t="shared" si="267"/>
        <v>0</v>
      </c>
    </row>
    <row r="1092" spans="1:15" s="140" customFormat="1" ht="25.5" hidden="1">
      <c r="A1092" s="6"/>
      <c r="B1092" s="1" t="s">
        <v>212</v>
      </c>
      <c r="C1092" s="65"/>
      <c r="D1092" s="10" t="s">
        <v>33</v>
      </c>
      <c r="E1092" s="10" t="s">
        <v>114</v>
      </c>
      <c r="F1092" s="17" t="s">
        <v>651</v>
      </c>
      <c r="G1092" s="2" t="s">
        <v>107</v>
      </c>
      <c r="H1092" s="155">
        <f t="shared" si="266"/>
        <v>0</v>
      </c>
      <c r="I1092" s="292">
        <v>0</v>
      </c>
      <c r="J1092" s="292"/>
      <c r="K1092" s="292">
        <v>0</v>
      </c>
      <c r="L1092" s="292">
        <v>0</v>
      </c>
      <c r="M1092" s="266"/>
      <c r="O1092" s="266"/>
    </row>
    <row r="1093" spans="1:15" s="140" customFormat="1" ht="76.5" hidden="1">
      <c r="A1093" s="6"/>
      <c r="B1093" s="1" t="s">
        <v>648</v>
      </c>
      <c r="C1093" s="65"/>
      <c r="D1093" s="10" t="s">
        <v>33</v>
      </c>
      <c r="E1093" s="10" t="s">
        <v>114</v>
      </c>
      <c r="F1093" s="17" t="s">
        <v>651</v>
      </c>
      <c r="G1093" s="2" t="s">
        <v>649</v>
      </c>
      <c r="H1093" s="155">
        <f t="shared" si="266"/>
        <v>0</v>
      </c>
      <c r="I1093" s="292">
        <v>0</v>
      </c>
      <c r="J1093" s="292"/>
      <c r="K1093" s="292">
        <v>0</v>
      </c>
      <c r="L1093" s="292">
        <v>0</v>
      </c>
    </row>
    <row r="1094" spans="1:15" s="140" customFormat="1" ht="38.25" hidden="1">
      <c r="A1094" s="6"/>
      <c r="B1094" s="1" t="s">
        <v>650</v>
      </c>
      <c r="C1094" s="65"/>
      <c r="D1094" s="10" t="s">
        <v>33</v>
      </c>
      <c r="E1094" s="10" t="s">
        <v>114</v>
      </c>
      <c r="F1094" s="17" t="s">
        <v>651</v>
      </c>
      <c r="G1094" s="2" t="s">
        <v>57</v>
      </c>
      <c r="H1094" s="155">
        <f t="shared" si="266"/>
        <v>0</v>
      </c>
      <c r="I1094" s="292">
        <f t="shared" ref="I1094:L1095" si="268">I1095</f>
        <v>0</v>
      </c>
      <c r="J1094" s="292">
        <f t="shared" si="268"/>
        <v>0</v>
      </c>
      <c r="K1094" s="292">
        <f t="shared" si="268"/>
        <v>0</v>
      </c>
      <c r="L1094" s="292">
        <f t="shared" si="268"/>
        <v>0</v>
      </c>
    </row>
    <row r="1095" spans="1:15" s="140" customFormat="1" ht="38.25" hidden="1">
      <c r="A1095" s="6"/>
      <c r="B1095" s="1" t="s">
        <v>111</v>
      </c>
      <c r="C1095" s="65"/>
      <c r="D1095" s="10" t="s">
        <v>33</v>
      </c>
      <c r="E1095" s="10" t="s">
        <v>114</v>
      </c>
      <c r="F1095" s="17" t="s">
        <v>651</v>
      </c>
      <c r="G1095" s="2" t="s">
        <v>59</v>
      </c>
      <c r="H1095" s="155">
        <f t="shared" si="266"/>
        <v>0</v>
      </c>
      <c r="I1095" s="292">
        <f t="shared" si="268"/>
        <v>0</v>
      </c>
      <c r="J1095" s="292">
        <f t="shared" si="268"/>
        <v>0</v>
      </c>
      <c r="K1095" s="292">
        <f t="shared" si="268"/>
        <v>0</v>
      </c>
      <c r="L1095" s="292">
        <f t="shared" si="268"/>
        <v>0</v>
      </c>
    </row>
    <row r="1096" spans="1:15" s="140" customFormat="1" ht="51" hidden="1">
      <c r="A1096" s="6"/>
      <c r="B1096" s="1" t="s">
        <v>258</v>
      </c>
      <c r="C1096" s="65"/>
      <c r="D1096" s="10" t="s">
        <v>33</v>
      </c>
      <c r="E1096" s="10" t="s">
        <v>114</v>
      </c>
      <c r="F1096" s="17" t="s">
        <v>651</v>
      </c>
      <c r="G1096" s="2" t="s">
        <v>61</v>
      </c>
      <c r="H1096" s="155">
        <f t="shared" si="266"/>
        <v>0</v>
      </c>
      <c r="I1096" s="292">
        <v>0</v>
      </c>
      <c r="J1096" s="292"/>
      <c r="K1096" s="292">
        <v>0</v>
      </c>
      <c r="L1096" s="292">
        <v>0</v>
      </c>
    </row>
    <row r="1097" spans="1:15" s="140" customFormat="1">
      <c r="A1097" s="188"/>
      <c r="B1097" s="189" t="s">
        <v>36</v>
      </c>
      <c r="C1097" s="262"/>
      <c r="D1097" s="129" t="s">
        <v>41</v>
      </c>
      <c r="E1097" s="129" t="s">
        <v>15</v>
      </c>
      <c r="F1097" s="129"/>
      <c r="G1097" s="129"/>
      <c r="H1097" s="156">
        <f>SUM(I1097:L1097)</f>
        <v>1642.3000000000002</v>
      </c>
      <c r="I1097" s="156">
        <f>I1098</f>
        <v>1642.3000000000002</v>
      </c>
      <c r="J1097" s="156">
        <f>J1098</f>
        <v>0</v>
      </c>
      <c r="K1097" s="156">
        <f>K1098</f>
        <v>0</v>
      </c>
      <c r="L1097" s="156">
        <f>L1098</f>
        <v>0</v>
      </c>
    </row>
    <row r="1098" spans="1:15" s="140" customFormat="1">
      <c r="A1098" s="188"/>
      <c r="B1098" s="189" t="s">
        <v>44</v>
      </c>
      <c r="C1098" s="262"/>
      <c r="D1098" s="129" t="s">
        <v>41</v>
      </c>
      <c r="E1098" s="129" t="s">
        <v>16</v>
      </c>
      <c r="F1098" s="129"/>
      <c r="G1098" s="129"/>
      <c r="H1098" s="156">
        <f>SUM(I1098:L1098)</f>
        <v>1642.3000000000002</v>
      </c>
      <c r="I1098" s="156">
        <f>I1099+I1111</f>
        <v>1642.3000000000002</v>
      </c>
      <c r="J1098" s="156">
        <f>J1099+J1111</f>
        <v>0</v>
      </c>
      <c r="K1098" s="156">
        <f>K1099+K1111</f>
        <v>0</v>
      </c>
      <c r="L1098" s="156">
        <f>L1099+L1111</f>
        <v>0</v>
      </c>
    </row>
    <row r="1099" spans="1:15" s="140" customFormat="1" ht="51" hidden="1">
      <c r="A1099" s="137"/>
      <c r="B1099" s="105" t="s">
        <v>514</v>
      </c>
      <c r="C1099" s="105"/>
      <c r="D1099" s="106" t="s">
        <v>41</v>
      </c>
      <c r="E1099" s="106" t="s">
        <v>16</v>
      </c>
      <c r="F1099" s="106" t="s">
        <v>219</v>
      </c>
      <c r="G1099" s="106"/>
      <c r="H1099" s="156">
        <f>I1099+J1099+K1099+L1099</f>
        <v>0</v>
      </c>
      <c r="I1099" s="157">
        <f t="shared" ref="I1099:L1100" si="269">I1100</f>
        <v>0</v>
      </c>
      <c r="J1099" s="157">
        <f t="shared" si="269"/>
        <v>0</v>
      </c>
      <c r="K1099" s="157">
        <f t="shared" si="269"/>
        <v>0</v>
      </c>
      <c r="L1099" s="157">
        <f t="shared" si="269"/>
        <v>0</v>
      </c>
    </row>
    <row r="1100" spans="1:15" s="140" customFormat="1" ht="38.25" hidden="1">
      <c r="A1100" s="137"/>
      <c r="B1100" s="105" t="s">
        <v>239</v>
      </c>
      <c r="C1100" s="105"/>
      <c r="D1100" s="106" t="s">
        <v>41</v>
      </c>
      <c r="E1100" s="106" t="s">
        <v>16</v>
      </c>
      <c r="F1100" s="106" t="s">
        <v>221</v>
      </c>
      <c r="G1100" s="106"/>
      <c r="H1100" s="156">
        <f>SUM(I1100:L1100)</f>
        <v>0</v>
      </c>
      <c r="I1100" s="157">
        <f t="shared" si="269"/>
        <v>0</v>
      </c>
      <c r="J1100" s="157">
        <f t="shared" si="269"/>
        <v>0</v>
      </c>
      <c r="K1100" s="157">
        <f t="shared" si="269"/>
        <v>0</v>
      </c>
      <c r="L1100" s="157">
        <f t="shared" si="269"/>
        <v>0</v>
      </c>
    </row>
    <row r="1101" spans="1:15" s="140" customFormat="1" ht="25.5" hidden="1">
      <c r="A1101" s="188"/>
      <c r="B1101" s="105" t="s">
        <v>537</v>
      </c>
      <c r="C1101" s="105"/>
      <c r="D1101" s="106" t="s">
        <v>41</v>
      </c>
      <c r="E1101" s="106" t="s">
        <v>16</v>
      </c>
      <c r="F1101" s="106" t="s">
        <v>547</v>
      </c>
      <c r="G1101" s="106"/>
      <c r="H1101" s="156">
        <f t="shared" ref="H1101:H1109" si="270">I1101+J1101+K1101+L1101</f>
        <v>0</v>
      </c>
      <c r="I1101" s="157">
        <f>I1102+I1105+I1108</f>
        <v>0</v>
      </c>
      <c r="J1101" s="157">
        <f>J1102+J1105+J1108</f>
        <v>0</v>
      </c>
      <c r="K1101" s="157">
        <f>K1102+K1105+K1108</f>
        <v>0</v>
      </c>
      <c r="L1101" s="157">
        <f>L1102+L1105+L1108</f>
        <v>0</v>
      </c>
    </row>
    <row r="1102" spans="1:15" s="140" customFormat="1" ht="38.25" hidden="1">
      <c r="A1102" s="137"/>
      <c r="B1102" s="105" t="s">
        <v>86</v>
      </c>
      <c r="C1102" s="138"/>
      <c r="D1102" s="106" t="s">
        <v>41</v>
      </c>
      <c r="E1102" s="106" t="s">
        <v>16</v>
      </c>
      <c r="F1102" s="106" t="s">
        <v>547</v>
      </c>
      <c r="G1102" s="106" t="s">
        <v>57</v>
      </c>
      <c r="H1102" s="156">
        <f t="shared" si="270"/>
        <v>0</v>
      </c>
      <c r="I1102" s="157">
        <f t="shared" ref="I1102:L1103" si="271">I1103</f>
        <v>0</v>
      </c>
      <c r="J1102" s="157">
        <f t="shared" si="271"/>
        <v>0</v>
      </c>
      <c r="K1102" s="157">
        <f t="shared" si="271"/>
        <v>0</v>
      </c>
      <c r="L1102" s="157">
        <f t="shared" si="271"/>
        <v>0</v>
      </c>
    </row>
    <row r="1103" spans="1:15" s="140" customFormat="1" ht="38.25" hidden="1">
      <c r="A1103" s="137"/>
      <c r="B1103" s="105" t="s">
        <v>111</v>
      </c>
      <c r="C1103" s="138"/>
      <c r="D1103" s="106" t="s">
        <v>41</v>
      </c>
      <c r="E1103" s="106" t="s">
        <v>16</v>
      </c>
      <c r="F1103" s="106" t="s">
        <v>547</v>
      </c>
      <c r="G1103" s="106" t="s">
        <v>59</v>
      </c>
      <c r="H1103" s="156">
        <f t="shared" si="270"/>
        <v>0</v>
      </c>
      <c r="I1103" s="157">
        <f t="shared" si="271"/>
        <v>0</v>
      </c>
      <c r="J1103" s="157">
        <f t="shared" si="271"/>
        <v>0</v>
      </c>
      <c r="K1103" s="157">
        <f t="shared" si="271"/>
        <v>0</v>
      </c>
      <c r="L1103" s="157">
        <f t="shared" si="271"/>
        <v>0</v>
      </c>
    </row>
    <row r="1104" spans="1:15" s="140" customFormat="1" ht="51" hidden="1">
      <c r="A1104" s="137"/>
      <c r="B1104" s="105" t="s">
        <v>258</v>
      </c>
      <c r="C1104" s="138"/>
      <c r="D1104" s="106" t="s">
        <v>41</v>
      </c>
      <c r="E1104" s="106" t="s">
        <v>16</v>
      </c>
      <c r="F1104" s="106" t="s">
        <v>547</v>
      </c>
      <c r="G1104" s="106" t="s">
        <v>61</v>
      </c>
      <c r="H1104" s="156">
        <f t="shared" si="270"/>
        <v>0</v>
      </c>
      <c r="I1104" s="157"/>
      <c r="J1104" s="157">
        <v>0</v>
      </c>
      <c r="K1104" s="157">
        <v>0</v>
      </c>
      <c r="L1104" s="157">
        <v>0</v>
      </c>
    </row>
    <row r="1105" spans="1:12" s="140" customFormat="1" ht="38.25" hidden="1">
      <c r="A1105" s="215"/>
      <c r="B1105" s="206" t="s">
        <v>342</v>
      </c>
      <c r="C1105" s="127"/>
      <c r="D1105" s="106" t="s">
        <v>41</v>
      </c>
      <c r="E1105" s="106" t="s">
        <v>16</v>
      </c>
      <c r="F1105" s="106" t="s">
        <v>547</v>
      </c>
      <c r="G1105" s="135" t="s">
        <v>77</v>
      </c>
      <c r="H1105" s="304">
        <f t="shared" si="270"/>
        <v>0</v>
      </c>
      <c r="I1105" s="305">
        <f>I1106</f>
        <v>0</v>
      </c>
      <c r="J1105" s="305">
        <f t="shared" ref="J1105:L1106" si="272">J1106</f>
        <v>0</v>
      </c>
      <c r="K1105" s="305">
        <f t="shared" si="272"/>
        <v>0</v>
      </c>
      <c r="L1105" s="305">
        <f t="shared" si="272"/>
        <v>0</v>
      </c>
    </row>
    <row r="1106" spans="1:12" s="140" customFormat="1" hidden="1">
      <c r="A1106" s="215"/>
      <c r="B1106" s="206" t="s">
        <v>35</v>
      </c>
      <c r="C1106" s="127"/>
      <c r="D1106" s="106" t="s">
        <v>41</v>
      </c>
      <c r="E1106" s="106" t="s">
        <v>16</v>
      </c>
      <c r="F1106" s="106" t="s">
        <v>547</v>
      </c>
      <c r="G1106" s="135" t="s">
        <v>78</v>
      </c>
      <c r="H1106" s="304">
        <f t="shared" si="270"/>
        <v>0</v>
      </c>
      <c r="I1106" s="305">
        <f>I1107</f>
        <v>0</v>
      </c>
      <c r="J1106" s="305">
        <f t="shared" si="272"/>
        <v>0</v>
      </c>
      <c r="K1106" s="305">
        <f t="shared" si="272"/>
        <v>0</v>
      </c>
      <c r="L1106" s="305">
        <f t="shared" si="272"/>
        <v>0</v>
      </c>
    </row>
    <row r="1107" spans="1:12" s="190" customFormat="1" ht="51" hidden="1">
      <c r="A1107" s="215"/>
      <c r="B1107" s="206" t="s">
        <v>90</v>
      </c>
      <c r="C1107" s="127"/>
      <c r="D1107" s="106" t="s">
        <v>41</v>
      </c>
      <c r="E1107" s="106" t="s">
        <v>16</v>
      </c>
      <c r="F1107" s="106" t="s">
        <v>547</v>
      </c>
      <c r="G1107" s="135" t="s">
        <v>91</v>
      </c>
      <c r="H1107" s="304">
        <f t="shared" si="270"/>
        <v>0</v>
      </c>
      <c r="I1107" s="305"/>
      <c r="J1107" s="305">
        <v>0</v>
      </c>
      <c r="K1107" s="305">
        <v>0</v>
      </c>
      <c r="L1107" s="305">
        <v>0</v>
      </c>
    </row>
    <row r="1108" spans="1:12" s="211" customFormat="1" ht="51" hidden="1">
      <c r="A1108" s="137"/>
      <c r="B1108" s="206" t="s">
        <v>246</v>
      </c>
      <c r="C1108" s="268"/>
      <c r="D1108" s="106" t="s">
        <v>41</v>
      </c>
      <c r="E1108" s="106" t="s">
        <v>16</v>
      </c>
      <c r="F1108" s="106" t="s">
        <v>547</v>
      </c>
      <c r="G1108" s="106" t="s">
        <v>49</v>
      </c>
      <c r="H1108" s="156">
        <f t="shared" si="270"/>
        <v>0</v>
      </c>
      <c r="I1108" s="157">
        <f t="shared" ref="I1108:L1109" si="273">I1109</f>
        <v>0</v>
      </c>
      <c r="J1108" s="157">
        <f t="shared" si="273"/>
        <v>0</v>
      </c>
      <c r="K1108" s="157">
        <f t="shared" si="273"/>
        <v>0</v>
      </c>
      <c r="L1108" s="157">
        <f t="shared" si="273"/>
        <v>0</v>
      </c>
    </row>
    <row r="1109" spans="1:12" s="211" customFormat="1" hidden="1">
      <c r="A1109" s="137"/>
      <c r="B1109" s="206" t="s">
        <v>51</v>
      </c>
      <c r="C1109" s="268"/>
      <c r="D1109" s="106" t="s">
        <v>41</v>
      </c>
      <c r="E1109" s="106" t="s">
        <v>16</v>
      </c>
      <c r="F1109" s="106" t="s">
        <v>547</v>
      </c>
      <c r="G1109" s="106" t="s">
        <v>50</v>
      </c>
      <c r="H1109" s="156">
        <f t="shared" si="270"/>
        <v>0</v>
      </c>
      <c r="I1109" s="157">
        <f t="shared" si="273"/>
        <v>0</v>
      </c>
      <c r="J1109" s="157">
        <f t="shared" si="273"/>
        <v>0</v>
      </c>
      <c r="K1109" s="157">
        <f t="shared" si="273"/>
        <v>0</v>
      </c>
      <c r="L1109" s="157">
        <f t="shared" si="273"/>
        <v>0</v>
      </c>
    </row>
    <row r="1110" spans="1:12" s="220" customFormat="1" ht="25.5" hidden="1">
      <c r="A1110" s="137"/>
      <c r="B1110" s="206" t="s">
        <v>54</v>
      </c>
      <c r="C1110" s="268"/>
      <c r="D1110" s="106" t="s">
        <v>41</v>
      </c>
      <c r="E1110" s="106" t="s">
        <v>16</v>
      </c>
      <c r="F1110" s="106" t="s">
        <v>547</v>
      </c>
      <c r="G1110" s="106" t="s">
        <v>48</v>
      </c>
      <c r="H1110" s="156">
        <f>I1110+J1110+K1110+L1110</f>
        <v>0</v>
      </c>
      <c r="I1110" s="157">
        <v>0</v>
      </c>
      <c r="J1110" s="307">
        <v>0</v>
      </c>
      <c r="K1110" s="307">
        <v>0</v>
      </c>
      <c r="L1110" s="307">
        <v>0</v>
      </c>
    </row>
    <row r="1111" spans="1:12" s="140" customFormat="1" ht="63.75">
      <c r="A1111" s="209"/>
      <c r="B1111" s="206" t="s">
        <v>156</v>
      </c>
      <c r="C1111" s="206"/>
      <c r="D1111" s="135" t="s">
        <v>41</v>
      </c>
      <c r="E1111" s="135" t="s">
        <v>16</v>
      </c>
      <c r="F1111" s="219" t="s">
        <v>223</v>
      </c>
      <c r="G1111" s="135"/>
      <c r="H1111" s="304">
        <f>SUM(I1111:L1111)</f>
        <v>1642.3000000000002</v>
      </c>
      <c r="I1111" s="326">
        <f>I1112</f>
        <v>1642.3000000000002</v>
      </c>
      <c r="J1111" s="326">
        <f t="shared" ref="J1111:L1113" si="274">J1112</f>
        <v>0</v>
      </c>
      <c r="K1111" s="326">
        <f t="shared" si="274"/>
        <v>0</v>
      </c>
      <c r="L1111" s="326">
        <f t="shared" si="274"/>
        <v>0</v>
      </c>
    </row>
    <row r="1112" spans="1:12" s="140" customFormat="1" ht="25.5">
      <c r="A1112" s="209"/>
      <c r="B1112" s="206" t="s">
        <v>215</v>
      </c>
      <c r="C1112" s="206"/>
      <c r="D1112" s="135" t="s">
        <v>41</v>
      </c>
      <c r="E1112" s="135" t="s">
        <v>16</v>
      </c>
      <c r="F1112" s="219" t="s">
        <v>224</v>
      </c>
      <c r="G1112" s="135"/>
      <c r="H1112" s="304">
        <f>SUM(I1112:L1112)</f>
        <v>1642.3000000000002</v>
      </c>
      <c r="I1112" s="326">
        <f>I1113</f>
        <v>1642.3000000000002</v>
      </c>
      <c r="J1112" s="326">
        <f t="shared" si="274"/>
        <v>0</v>
      </c>
      <c r="K1112" s="326">
        <f t="shared" si="274"/>
        <v>0</v>
      </c>
      <c r="L1112" s="326">
        <f t="shared" si="274"/>
        <v>0</v>
      </c>
    </row>
    <row r="1113" spans="1:12" s="140" customFormat="1" ht="51">
      <c r="A1113" s="209"/>
      <c r="B1113" s="206" t="s">
        <v>222</v>
      </c>
      <c r="C1113" s="206"/>
      <c r="D1113" s="135" t="s">
        <v>41</v>
      </c>
      <c r="E1113" s="135" t="s">
        <v>16</v>
      </c>
      <c r="F1113" s="219" t="s">
        <v>224</v>
      </c>
      <c r="G1113" s="135" t="s">
        <v>49</v>
      </c>
      <c r="H1113" s="304">
        <f>SUM(I1113:L1113)</f>
        <v>1642.3000000000002</v>
      </c>
      <c r="I1113" s="305">
        <f>I1114</f>
        <v>1642.3000000000002</v>
      </c>
      <c r="J1113" s="305">
        <f t="shared" si="274"/>
        <v>0</v>
      </c>
      <c r="K1113" s="305">
        <f t="shared" si="274"/>
        <v>0</v>
      </c>
      <c r="L1113" s="305">
        <f t="shared" si="274"/>
        <v>0</v>
      </c>
    </row>
    <row r="1114" spans="1:12" s="140" customFormat="1" ht="51">
      <c r="A1114" s="209"/>
      <c r="B1114" s="206" t="s">
        <v>225</v>
      </c>
      <c r="C1114" s="206"/>
      <c r="D1114" s="135" t="s">
        <v>41</v>
      </c>
      <c r="E1114" s="135" t="s">
        <v>16</v>
      </c>
      <c r="F1114" s="219" t="s">
        <v>224</v>
      </c>
      <c r="G1114" s="135" t="s">
        <v>226</v>
      </c>
      <c r="H1114" s="304">
        <f>SUM(I1114:L1114)</f>
        <v>1642.3000000000002</v>
      </c>
      <c r="I1114" s="305">
        <f>177.7+199.2+1265.4</f>
        <v>1642.3000000000002</v>
      </c>
      <c r="J1114" s="305">
        <v>0</v>
      </c>
      <c r="K1114" s="305">
        <v>0</v>
      </c>
      <c r="L1114" s="305">
        <v>0</v>
      </c>
    </row>
    <row r="1115" spans="1:12" s="140" customFormat="1" hidden="1">
      <c r="A1115" s="215"/>
      <c r="B1115" s="258" t="s">
        <v>85</v>
      </c>
      <c r="C1115" s="127"/>
      <c r="D1115" s="260" t="s">
        <v>38</v>
      </c>
      <c r="E1115" s="260" t="s">
        <v>15</v>
      </c>
      <c r="F1115" s="260"/>
      <c r="G1115" s="260"/>
      <c r="H1115" s="304">
        <f t="shared" ref="H1115:L1119" si="275">H1116</f>
        <v>0</v>
      </c>
      <c r="I1115" s="304">
        <f t="shared" si="275"/>
        <v>0</v>
      </c>
      <c r="J1115" s="304">
        <f t="shared" si="275"/>
        <v>0</v>
      </c>
      <c r="K1115" s="304">
        <f t="shared" si="275"/>
        <v>0</v>
      </c>
      <c r="L1115" s="304">
        <f t="shared" si="275"/>
        <v>0</v>
      </c>
    </row>
    <row r="1116" spans="1:12" ht="25.5" hidden="1">
      <c r="A1116" s="215"/>
      <c r="B1116" s="258" t="s">
        <v>32</v>
      </c>
      <c r="C1116" s="127"/>
      <c r="D1116" s="260" t="s">
        <v>38</v>
      </c>
      <c r="E1116" s="260" t="s">
        <v>16</v>
      </c>
      <c r="F1116" s="260"/>
      <c r="G1116" s="260"/>
      <c r="H1116" s="304">
        <f>SUM(I1116:L1116)</f>
        <v>0</v>
      </c>
      <c r="I1116" s="304">
        <f>I1117</f>
        <v>0</v>
      </c>
      <c r="J1116" s="304">
        <f t="shared" si="275"/>
        <v>0</v>
      </c>
      <c r="K1116" s="304">
        <f t="shared" si="275"/>
        <v>0</v>
      </c>
      <c r="L1116" s="304">
        <f t="shared" si="275"/>
        <v>0</v>
      </c>
    </row>
    <row r="1117" spans="1:12" s="140" customFormat="1" ht="38.25" hidden="1">
      <c r="A1117" s="209"/>
      <c r="B1117" s="206" t="s">
        <v>242</v>
      </c>
      <c r="C1117" s="271"/>
      <c r="D1117" s="135" t="s">
        <v>38</v>
      </c>
      <c r="E1117" s="135" t="s">
        <v>16</v>
      </c>
      <c r="F1117" s="135" t="s">
        <v>243</v>
      </c>
      <c r="G1117" s="135"/>
      <c r="H1117" s="304">
        <f t="shared" ref="H1117:H1123" si="276">I1117+J1117+K1117+L1117</f>
        <v>0</v>
      </c>
      <c r="I1117" s="305">
        <f>I1118</f>
        <v>0</v>
      </c>
      <c r="J1117" s="305">
        <f t="shared" si="275"/>
        <v>0</v>
      </c>
      <c r="K1117" s="305">
        <f t="shared" si="275"/>
        <v>0</v>
      </c>
      <c r="L1117" s="305">
        <f t="shared" si="275"/>
        <v>0</v>
      </c>
    </row>
    <row r="1118" spans="1:12" s="139" customFormat="1" ht="41.25" hidden="1" customHeight="1">
      <c r="A1118" s="215"/>
      <c r="B1118" s="206" t="s">
        <v>199</v>
      </c>
      <c r="C1118" s="258"/>
      <c r="D1118" s="135" t="s">
        <v>38</v>
      </c>
      <c r="E1118" s="135" t="s">
        <v>16</v>
      </c>
      <c r="F1118" s="219" t="s">
        <v>244</v>
      </c>
      <c r="G1118" s="135"/>
      <c r="H1118" s="304">
        <f t="shared" si="276"/>
        <v>0</v>
      </c>
      <c r="I1118" s="305">
        <f>I1119</f>
        <v>0</v>
      </c>
      <c r="J1118" s="305">
        <f t="shared" si="275"/>
        <v>0</v>
      </c>
      <c r="K1118" s="305">
        <f t="shared" si="275"/>
        <v>0</v>
      </c>
      <c r="L1118" s="305">
        <f t="shared" si="275"/>
        <v>0</v>
      </c>
    </row>
    <row r="1119" spans="1:12" s="139" customFormat="1" ht="44.25" hidden="1" customHeight="1">
      <c r="A1119" s="209"/>
      <c r="B1119" s="206" t="s">
        <v>88</v>
      </c>
      <c r="C1119" s="233"/>
      <c r="D1119" s="135" t="s">
        <v>38</v>
      </c>
      <c r="E1119" s="135" t="s">
        <v>16</v>
      </c>
      <c r="F1119" s="219" t="s">
        <v>244</v>
      </c>
      <c r="G1119" s="135" t="s">
        <v>49</v>
      </c>
      <c r="H1119" s="304">
        <f t="shared" si="276"/>
        <v>0</v>
      </c>
      <c r="I1119" s="305">
        <f>I1120</f>
        <v>0</v>
      </c>
      <c r="J1119" s="305">
        <f t="shared" si="275"/>
        <v>0</v>
      </c>
      <c r="K1119" s="305">
        <f t="shared" si="275"/>
        <v>0</v>
      </c>
      <c r="L1119" s="305">
        <f t="shared" si="275"/>
        <v>0</v>
      </c>
    </row>
    <row r="1120" spans="1:12" s="139" customFormat="1" hidden="1">
      <c r="A1120" s="209"/>
      <c r="B1120" s="206" t="s">
        <v>51</v>
      </c>
      <c r="C1120" s="233"/>
      <c r="D1120" s="135" t="s">
        <v>38</v>
      </c>
      <c r="E1120" s="135" t="s">
        <v>16</v>
      </c>
      <c r="F1120" s="219" t="s">
        <v>244</v>
      </c>
      <c r="G1120" s="135" t="s">
        <v>50</v>
      </c>
      <c r="H1120" s="304">
        <f t="shared" si="276"/>
        <v>0</v>
      </c>
      <c r="I1120" s="305">
        <f>I1121</f>
        <v>0</v>
      </c>
      <c r="J1120" s="305">
        <f>J1121</f>
        <v>0</v>
      </c>
      <c r="K1120" s="305">
        <f>K1121</f>
        <v>0</v>
      </c>
      <c r="L1120" s="305">
        <f>L1121</f>
        <v>0</v>
      </c>
    </row>
    <row r="1121" spans="1:16" s="140" customFormat="1" ht="76.5" hidden="1">
      <c r="A1121" s="209"/>
      <c r="B1121" s="206" t="s">
        <v>52</v>
      </c>
      <c r="C1121" s="233"/>
      <c r="D1121" s="135" t="s">
        <v>38</v>
      </c>
      <c r="E1121" s="135" t="s">
        <v>16</v>
      </c>
      <c r="F1121" s="219" t="s">
        <v>244</v>
      </c>
      <c r="G1121" s="135" t="s">
        <v>53</v>
      </c>
      <c r="H1121" s="304">
        <f t="shared" si="276"/>
        <v>0</v>
      </c>
      <c r="I1121" s="305">
        <v>0</v>
      </c>
      <c r="J1121" s="325">
        <v>0</v>
      </c>
      <c r="K1121" s="325">
        <v>0</v>
      </c>
      <c r="L1121" s="325">
        <v>0</v>
      </c>
    </row>
    <row r="1122" spans="1:16" s="140" customFormat="1" ht="25.5">
      <c r="A1122" s="188" t="s">
        <v>157</v>
      </c>
      <c r="B1122" s="189" t="s">
        <v>158</v>
      </c>
      <c r="C1122" s="189">
        <v>231</v>
      </c>
      <c r="D1122" s="129"/>
      <c r="E1122" s="129"/>
      <c r="F1122" s="129"/>
      <c r="G1122" s="129"/>
      <c r="H1122" s="156">
        <f t="shared" si="276"/>
        <v>16551.2</v>
      </c>
      <c r="I1122" s="156">
        <f>I1140+I1154+I1161+I1334+I1123</f>
        <v>6823.9999999999991</v>
      </c>
      <c r="J1122" s="156">
        <f>J1140+J1154+J1161+J1334+J1123</f>
        <v>7678.3</v>
      </c>
      <c r="K1122" s="156">
        <f>K1140+K1154+K1161+K1334+K1123</f>
        <v>1376.2</v>
      </c>
      <c r="L1122" s="156">
        <f>L1140+L1154+L1161+L1334+L1123</f>
        <v>672.7</v>
      </c>
    </row>
    <row r="1123" spans="1:16" s="140" customFormat="1" ht="30" hidden="1" customHeight="1">
      <c r="A1123" s="188"/>
      <c r="B1123" s="189" t="s">
        <v>45</v>
      </c>
      <c r="C1123" s="138"/>
      <c r="D1123" s="129" t="s">
        <v>17</v>
      </c>
      <c r="E1123" s="129" t="s">
        <v>39</v>
      </c>
      <c r="F1123" s="129"/>
      <c r="G1123" s="129"/>
      <c r="H1123" s="156">
        <f t="shared" si="276"/>
        <v>0</v>
      </c>
      <c r="I1123" s="156">
        <f>I1124</f>
        <v>0</v>
      </c>
      <c r="J1123" s="156">
        <f>J1124</f>
        <v>0</v>
      </c>
      <c r="K1123" s="156">
        <f>K1124</f>
        <v>0</v>
      </c>
      <c r="L1123" s="156">
        <f>L1124</f>
        <v>0</v>
      </c>
    </row>
    <row r="1124" spans="1:16" s="140" customFormat="1" ht="51" hidden="1">
      <c r="A1124" s="137"/>
      <c r="B1124" s="105" t="s">
        <v>127</v>
      </c>
      <c r="C1124" s="265"/>
      <c r="D1124" s="106" t="s">
        <v>17</v>
      </c>
      <c r="E1124" s="106" t="s">
        <v>39</v>
      </c>
      <c r="F1124" s="106" t="s">
        <v>262</v>
      </c>
      <c r="G1124" s="106"/>
      <c r="H1124" s="156">
        <f>SUM(I1124:L1124)</f>
        <v>0</v>
      </c>
      <c r="I1124" s="157">
        <f>I1125+I1130+I1135</f>
        <v>0</v>
      </c>
      <c r="J1124" s="157">
        <f>J1125+J1130</f>
        <v>0</v>
      </c>
      <c r="K1124" s="157">
        <f>K1125+K1130</f>
        <v>0</v>
      </c>
      <c r="L1124" s="157">
        <f>L1125+L1130</f>
        <v>0</v>
      </c>
    </row>
    <row r="1125" spans="1:16" s="140" customFormat="1" ht="49.5" hidden="1" customHeight="1">
      <c r="A1125" s="137"/>
      <c r="B1125" s="105" t="s">
        <v>263</v>
      </c>
      <c r="C1125" s="265"/>
      <c r="D1125" s="106" t="s">
        <v>17</v>
      </c>
      <c r="E1125" s="106" t="s">
        <v>39</v>
      </c>
      <c r="F1125" s="106" t="s">
        <v>264</v>
      </c>
      <c r="G1125" s="106"/>
      <c r="H1125" s="156">
        <f>SUM(I1125:L1125)</f>
        <v>0</v>
      </c>
      <c r="I1125" s="157">
        <f>I1126</f>
        <v>0</v>
      </c>
      <c r="J1125" s="157">
        <f t="shared" ref="J1125:L1126" si="277">J1126</f>
        <v>0</v>
      </c>
      <c r="K1125" s="157">
        <f t="shared" si="277"/>
        <v>0</v>
      </c>
      <c r="L1125" s="157">
        <f t="shared" si="277"/>
        <v>0</v>
      </c>
    </row>
    <row r="1126" spans="1:16" s="140" customFormat="1" ht="25.5" hidden="1">
      <c r="A1126" s="137"/>
      <c r="B1126" s="105" t="s">
        <v>537</v>
      </c>
      <c r="C1126" s="262"/>
      <c r="D1126" s="106" t="s">
        <v>17</v>
      </c>
      <c r="E1126" s="106" t="s">
        <v>39</v>
      </c>
      <c r="F1126" s="106" t="s">
        <v>546</v>
      </c>
      <c r="G1126" s="106"/>
      <c r="H1126" s="156">
        <f>SUM(I1126:L1126)</f>
        <v>0</v>
      </c>
      <c r="I1126" s="157">
        <f>I1127</f>
        <v>0</v>
      </c>
      <c r="J1126" s="157">
        <f t="shared" si="277"/>
        <v>0</v>
      </c>
      <c r="K1126" s="157">
        <f t="shared" si="277"/>
        <v>0</v>
      </c>
      <c r="L1126" s="157">
        <f t="shared" si="277"/>
        <v>0</v>
      </c>
    </row>
    <row r="1127" spans="1:16" s="140" customFormat="1" ht="30" hidden="1" customHeight="1">
      <c r="A1127" s="209"/>
      <c r="B1127" s="206" t="s">
        <v>222</v>
      </c>
      <c r="C1127" s="206"/>
      <c r="D1127" s="106" t="s">
        <v>17</v>
      </c>
      <c r="E1127" s="106" t="s">
        <v>39</v>
      </c>
      <c r="F1127" s="106" t="s">
        <v>546</v>
      </c>
      <c r="G1127" s="135" t="s">
        <v>49</v>
      </c>
      <c r="H1127" s="304">
        <f>H1128</f>
        <v>0</v>
      </c>
      <c r="I1127" s="305">
        <f t="shared" ref="I1127:L1128" si="278">I1128</f>
        <v>0</v>
      </c>
      <c r="J1127" s="305">
        <f t="shared" si="278"/>
        <v>0</v>
      </c>
      <c r="K1127" s="305">
        <f t="shared" si="278"/>
        <v>0</v>
      </c>
      <c r="L1127" s="305">
        <f t="shared" si="278"/>
        <v>0</v>
      </c>
    </row>
    <row r="1128" spans="1:16" s="297" customFormat="1" hidden="1">
      <c r="A1128" s="209"/>
      <c r="B1128" s="206" t="s">
        <v>51</v>
      </c>
      <c r="C1128" s="206"/>
      <c r="D1128" s="106" t="s">
        <v>17</v>
      </c>
      <c r="E1128" s="106" t="s">
        <v>39</v>
      </c>
      <c r="F1128" s="106" t="s">
        <v>546</v>
      </c>
      <c r="G1128" s="135" t="s">
        <v>50</v>
      </c>
      <c r="H1128" s="304">
        <f>I1128+J1128+K1128+L1128</f>
        <v>0</v>
      </c>
      <c r="I1128" s="305">
        <f t="shared" si="278"/>
        <v>0</v>
      </c>
      <c r="J1128" s="305">
        <f t="shared" si="278"/>
        <v>0</v>
      </c>
      <c r="K1128" s="305">
        <f t="shared" si="278"/>
        <v>0</v>
      </c>
      <c r="L1128" s="305">
        <f t="shared" si="278"/>
        <v>0</v>
      </c>
      <c r="M1128" s="296"/>
      <c r="N1128" s="296"/>
      <c r="O1128" s="296"/>
      <c r="P1128" s="296"/>
    </row>
    <row r="1129" spans="1:16" s="297" customFormat="1" ht="25.5" hidden="1">
      <c r="A1129" s="209"/>
      <c r="B1129" s="206" t="s">
        <v>54</v>
      </c>
      <c r="C1129" s="206"/>
      <c r="D1129" s="106" t="s">
        <v>17</v>
      </c>
      <c r="E1129" s="106" t="s">
        <v>39</v>
      </c>
      <c r="F1129" s="106" t="s">
        <v>546</v>
      </c>
      <c r="G1129" s="135" t="s">
        <v>48</v>
      </c>
      <c r="H1129" s="304">
        <f>I1129+J1129+K1129+L1129</f>
        <v>0</v>
      </c>
      <c r="I1129" s="326">
        <v>0</v>
      </c>
      <c r="J1129" s="326">
        <v>0</v>
      </c>
      <c r="K1129" s="326">
        <v>0</v>
      </c>
      <c r="L1129" s="326">
        <v>0</v>
      </c>
      <c r="M1129" s="296"/>
      <c r="N1129" s="296"/>
      <c r="O1129" s="296"/>
      <c r="P1129" s="296"/>
    </row>
    <row r="1130" spans="1:16" s="297" customFormat="1" ht="51" hidden="1">
      <c r="A1130" s="209"/>
      <c r="B1130" s="206" t="s">
        <v>283</v>
      </c>
      <c r="C1130" s="206"/>
      <c r="D1130" s="106" t="s">
        <v>17</v>
      </c>
      <c r="E1130" s="106" t="s">
        <v>39</v>
      </c>
      <c r="F1130" s="106" t="s">
        <v>284</v>
      </c>
      <c r="G1130" s="135"/>
      <c r="H1130" s="304">
        <f>SUM(I1130:L1130)</f>
        <v>0</v>
      </c>
      <c r="I1130" s="326">
        <f>I1131</f>
        <v>0</v>
      </c>
      <c r="J1130" s="326">
        <f t="shared" ref="J1130:L1132" si="279">J1131</f>
        <v>0</v>
      </c>
      <c r="K1130" s="326">
        <f t="shared" si="279"/>
        <v>0</v>
      </c>
      <c r="L1130" s="326">
        <f t="shared" si="279"/>
        <v>0</v>
      </c>
      <c r="M1130" s="296"/>
      <c r="N1130" s="296"/>
      <c r="O1130" s="296"/>
      <c r="P1130" s="296"/>
    </row>
    <row r="1131" spans="1:16" s="297" customFormat="1" ht="25.5" hidden="1">
      <c r="A1131" s="209"/>
      <c r="B1131" s="105" t="s">
        <v>537</v>
      </c>
      <c r="C1131" s="206"/>
      <c r="D1131" s="106" t="s">
        <v>17</v>
      </c>
      <c r="E1131" s="106" t="s">
        <v>39</v>
      </c>
      <c r="F1131" s="106" t="s">
        <v>545</v>
      </c>
      <c r="G1131" s="135"/>
      <c r="H1131" s="304">
        <f>SUM(I1131:L1131)</f>
        <v>0</v>
      </c>
      <c r="I1131" s="326">
        <f>I1132</f>
        <v>0</v>
      </c>
      <c r="J1131" s="326">
        <f t="shared" si="279"/>
        <v>0</v>
      </c>
      <c r="K1131" s="326">
        <f t="shared" si="279"/>
        <v>0</v>
      </c>
      <c r="L1131" s="326">
        <f t="shared" si="279"/>
        <v>0</v>
      </c>
      <c r="M1131" s="296"/>
      <c r="N1131" s="296"/>
      <c r="O1131" s="296"/>
      <c r="P1131" s="296"/>
    </row>
    <row r="1132" spans="1:16" s="297" customFormat="1" ht="51" hidden="1">
      <c r="A1132" s="209"/>
      <c r="B1132" s="206" t="s">
        <v>222</v>
      </c>
      <c r="C1132" s="206"/>
      <c r="D1132" s="106" t="s">
        <v>17</v>
      </c>
      <c r="E1132" s="106" t="s">
        <v>39</v>
      </c>
      <c r="F1132" s="106" t="s">
        <v>545</v>
      </c>
      <c r="G1132" s="135" t="s">
        <v>49</v>
      </c>
      <c r="H1132" s="304">
        <f>H1133</f>
        <v>0</v>
      </c>
      <c r="I1132" s="305">
        <f>I1133</f>
        <v>0</v>
      </c>
      <c r="J1132" s="305">
        <f t="shared" si="279"/>
        <v>0</v>
      </c>
      <c r="K1132" s="305">
        <f t="shared" si="279"/>
        <v>0</v>
      </c>
      <c r="L1132" s="305">
        <f t="shared" si="279"/>
        <v>0</v>
      </c>
    </row>
    <row r="1133" spans="1:16" s="140" customFormat="1" hidden="1">
      <c r="A1133" s="209"/>
      <c r="B1133" s="206" t="s">
        <v>51</v>
      </c>
      <c r="C1133" s="206"/>
      <c r="D1133" s="106" t="s">
        <v>17</v>
      </c>
      <c r="E1133" s="106" t="s">
        <v>39</v>
      </c>
      <c r="F1133" s="106" t="s">
        <v>545</v>
      </c>
      <c r="G1133" s="135" t="s">
        <v>50</v>
      </c>
      <c r="H1133" s="304">
        <f>I1133+J1133+K1133+L1133</f>
        <v>0</v>
      </c>
      <c r="I1133" s="305">
        <f>I1134</f>
        <v>0</v>
      </c>
      <c r="J1133" s="305">
        <f>J1134</f>
        <v>0</v>
      </c>
      <c r="K1133" s="305">
        <f>K1134</f>
        <v>0</v>
      </c>
      <c r="L1133" s="305">
        <f>L1134</f>
        <v>0</v>
      </c>
    </row>
    <row r="1134" spans="1:16" s="140" customFormat="1" ht="25.5" hidden="1">
      <c r="A1134" s="209"/>
      <c r="B1134" s="206" t="s">
        <v>54</v>
      </c>
      <c r="C1134" s="206"/>
      <c r="D1134" s="106" t="s">
        <v>17</v>
      </c>
      <c r="E1134" s="106" t="s">
        <v>39</v>
      </c>
      <c r="F1134" s="106" t="s">
        <v>545</v>
      </c>
      <c r="G1134" s="135" t="s">
        <v>48</v>
      </c>
      <c r="H1134" s="304">
        <f>I1134+J1134+K1134+L1134</f>
        <v>0</v>
      </c>
      <c r="I1134" s="326">
        <v>0</v>
      </c>
      <c r="J1134" s="326">
        <v>0</v>
      </c>
      <c r="K1134" s="326">
        <v>0</v>
      </c>
      <c r="L1134" s="326">
        <v>0</v>
      </c>
    </row>
    <row r="1135" spans="1:16" ht="25.5" hidden="1">
      <c r="A1135" s="209"/>
      <c r="B1135" s="206" t="s">
        <v>285</v>
      </c>
      <c r="C1135" s="206"/>
      <c r="D1135" s="106" t="s">
        <v>17</v>
      </c>
      <c r="E1135" s="106" t="s">
        <v>39</v>
      </c>
      <c r="F1135" s="106" t="s">
        <v>286</v>
      </c>
      <c r="G1135" s="135"/>
      <c r="H1135" s="304">
        <f>SUM(I1135:L1135)</f>
        <v>0</v>
      </c>
      <c r="I1135" s="326">
        <f>I1136</f>
        <v>0</v>
      </c>
      <c r="J1135" s="326">
        <f t="shared" ref="J1135:L1137" si="280">J1136</f>
        <v>0</v>
      </c>
      <c r="K1135" s="326">
        <f t="shared" si="280"/>
        <v>0</v>
      </c>
      <c r="L1135" s="326">
        <f t="shared" si="280"/>
        <v>0</v>
      </c>
    </row>
    <row r="1136" spans="1:16" s="140" customFormat="1" ht="25.5" hidden="1">
      <c r="A1136" s="209"/>
      <c r="B1136" s="105" t="s">
        <v>537</v>
      </c>
      <c r="C1136" s="206"/>
      <c r="D1136" s="106" t="s">
        <v>17</v>
      </c>
      <c r="E1136" s="106" t="s">
        <v>39</v>
      </c>
      <c r="F1136" s="106" t="s">
        <v>544</v>
      </c>
      <c r="G1136" s="135"/>
      <c r="H1136" s="304">
        <f>SUM(I1136:L1136)</f>
        <v>0</v>
      </c>
      <c r="I1136" s="326">
        <f>I1137</f>
        <v>0</v>
      </c>
      <c r="J1136" s="326">
        <f t="shared" si="280"/>
        <v>0</v>
      </c>
      <c r="K1136" s="326">
        <f t="shared" si="280"/>
        <v>0</v>
      </c>
      <c r="L1136" s="326">
        <f t="shared" si="280"/>
        <v>0</v>
      </c>
    </row>
    <row r="1137" spans="1:12" s="140" customFormat="1" ht="51" hidden="1">
      <c r="A1137" s="209"/>
      <c r="B1137" s="206" t="s">
        <v>222</v>
      </c>
      <c r="C1137" s="206"/>
      <c r="D1137" s="106" t="s">
        <v>17</v>
      </c>
      <c r="E1137" s="106" t="s">
        <v>39</v>
      </c>
      <c r="F1137" s="106" t="s">
        <v>544</v>
      </c>
      <c r="G1137" s="135" t="s">
        <v>49</v>
      </c>
      <c r="H1137" s="304">
        <f>H1138</f>
        <v>0</v>
      </c>
      <c r="I1137" s="305">
        <f>I1138</f>
        <v>0</v>
      </c>
      <c r="J1137" s="305">
        <f t="shared" si="280"/>
        <v>0</v>
      </c>
      <c r="K1137" s="305">
        <f t="shared" si="280"/>
        <v>0</v>
      </c>
      <c r="L1137" s="305">
        <f t="shared" si="280"/>
        <v>0</v>
      </c>
    </row>
    <row r="1138" spans="1:12" s="140" customFormat="1" hidden="1">
      <c r="A1138" s="209"/>
      <c r="B1138" s="206" t="s">
        <v>51</v>
      </c>
      <c r="C1138" s="206"/>
      <c r="D1138" s="106" t="s">
        <v>17</v>
      </c>
      <c r="E1138" s="106" t="s">
        <v>39</v>
      </c>
      <c r="F1138" s="106" t="s">
        <v>544</v>
      </c>
      <c r="G1138" s="135" t="s">
        <v>50</v>
      </c>
      <c r="H1138" s="304">
        <f t="shared" ref="H1138:H1151" si="281">I1138+J1138+K1138+L1138</f>
        <v>0</v>
      </c>
      <c r="I1138" s="305">
        <f>I1139</f>
        <v>0</v>
      </c>
      <c r="J1138" s="305">
        <f>J1139</f>
        <v>0</v>
      </c>
      <c r="K1138" s="305">
        <f>K1139</f>
        <v>0</v>
      </c>
      <c r="L1138" s="305">
        <f>L1139</f>
        <v>0</v>
      </c>
    </row>
    <row r="1139" spans="1:12" s="140" customFormat="1" ht="25.5" hidden="1">
      <c r="A1139" s="209"/>
      <c r="B1139" s="206" t="s">
        <v>54</v>
      </c>
      <c r="C1139" s="206"/>
      <c r="D1139" s="106" t="s">
        <v>17</v>
      </c>
      <c r="E1139" s="106" t="s">
        <v>39</v>
      </c>
      <c r="F1139" s="106" t="s">
        <v>544</v>
      </c>
      <c r="G1139" s="135" t="s">
        <v>48</v>
      </c>
      <c r="H1139" s="304">
        <f t="shared" si="281"/>
        <v>0</v>
      </c>
      <c r="I1139" s="326">
        <v>0</v>
      </c>
      <c r="J1139" s="326">
        <v>0</v>
      </c>
      <c r="K1139" s="326">
        <v>0</v>
      </c>
      <c r="L1139" s="326">
        <v>0</v>
      </c>
    </row>
    <row r="1140" spans="1:12" s="140" customFormat="1">
      <c r="A1140" s="188"/>
      <c r="B1140" s="262" t="s">
        <v>40</v>
      </c>
      <c r="C1140" s="138"/>
      <c r="D1140" s="129" t="s">
        <v>18</v>
      </c>
      <c r="E1140" s="129" t="s">
        <v>15</v>
      </c>
      <c r="F1140" s="129"/>
      <c r="G1140" s="129"/>
      <c r="H1140" s="156">
        <f t="shared" si="281"/>
        <v>72.7</v>
      </c>
      <c r="I1140" s="156">
        <f>I1141+I1148</f>
        <v>0</v>
      </c>
      <c r="J1140" s="156">
        <f t="shared" ref="J1140:L1140" si="282">J1141+J1148</f>
        <v>0</v>
      </c>
      <c r="K1140" s="156">
        <f t="shared" si="282"/>
        <v>0</v>
      </c>
      <c r="L1140" s="156">
        <f t="shared" si="282"/>
        <v>72.7</v>
      </c>
    </row>
    <row r="1141" spans="1:12" s="140" customFormat="1">
      <c r="A1141" s="60"/>
      <c r="B1141" s="262" t="s">
        <v>47</v>
      </c>
      <c r="C1141" s="138"/>
      <c r="D1141" s="129" t="s">
        <v>18</v>
      </c>
      <c r="E1141" s="129" t="s">
        <v>14</v>
      </c>
      <c r="F1141" s="129"/>
      <c r="G1141" s="129"/>
      <c r="H1141" s="148">
        <f t="shared" si="281"/>
        <v>72.7</v>
      </c>
      <c r="I1141" s="286">
        <f t="shared" ref="I1141:L1146" si="283">I1142</f>
        <v>0</v>
      </c>
      <c r="J1141" s="286">
        <f t="shared" si="283"/>
        <v>0</v>
      </c>
      <c r="K1141" s="286">
        <f t="shared" si="283"/>
        <v>0</v>
      </c>
      <c r="L1141" s="286">
        <f t="shared" si="283"/>
        <v>72.7</v>
      </c>
    </row>
    <row r="1142" spans="1:12" s="140" customFormat="1" ht="51">
      <c r="A1142" s="60"/>
      <c r="B1142" s="105" t="s">
        <v>98</v>
      </c>
      <c r="C1142" s="138"/>
      <c r="D1142" s="106" t="s">
        <v>18</v>
      </c>
      <c r="E1142" s="106" t="s">
        <v>14</v>
      </c>
      <c r="F1142" s="106" t="s">
        <v>248</v>
      </c>
      <c r="G1142" s="129"/>
      <c r="H1142" s="148">
        <f t="shared" si="281"/>
        <v>72.7</v>
      </c>
      <c r="I1142" s="286">
        <f t="shared" si="283"/>
        <v>0</v>
      </c>
      <c r="J1142" s="286">
        <f t="shared" si="283"/>
        <v>0</v>
      </c>
      <c r="K1142" s="286">
        <f t="shared" si="283"/>
        <v>0</v>
      </c>
      <c r="L1142" s="286">
        <f t="shared" si="283"/>
        <v>72.7</v>
      </c>
    </row>
    <row r="1143" spans="1:12" s="140" customFormat="1" ht="38.25">
      <c r="A1143" s="60"/>
      <c r="B1143" s="105" t="s">
        <v>249</v>
      </c>
      <c r="C1143" s="138"/>
      <c r="D1143" s="106" t="s">
        <v>18</v>
      </c>
      <c r="E1143" s="106" t="s">
        <v>14</v>
      </c>
      <c r="F1143" s="106" t="s">
        <v>250</v>
      </c>
      <c r="G1143" s="129"/>
      <c r="H1143" s="148">
        <f t="shared" si="281"/>
        <v>72.7</v>
      </c>
      <c r="I1143" s="286">
        <f t="shared" si="283"/>
        <v>0</v>
      </c>
      <c r="J1143" s="286">
        <f t="shared" si="283"/>
        <v>0</v>
      </c>
      <c r="K1143" s="286">
        <f t="shared" si="283"/>
        <v>0</v>
      </c>
      <c r="L1143" s="286">
        <f t="shared" si="283"/>
        <v>72.7</v>
      </c>
    </row>
    <row r="1144" spans="1:12" s="140" customFormat="1" ht="114.75">
      <c r="A1144" s="60"/>
      <c r="B1144" s="105" t="s">
        <v>471</v>
      </c>
      <c r="C1144" s="138"/>
      <c r="D1144" s="106" t="s">
        <v>18</v>
      </c>
      <c r="E1144" s="106" t="s">
        <v>14</v>
      </c>
      <c r="F1144" s="106" t="s">
        <v>251</v>
      </c>
      <c r="G1144" s="129"/>
      <c r="H1144" s="148">
        <f t="shared" si="281"/>
        <v>72.7</v>
      </c>
      <c r="I1144" s="286">
        <f t="shared" si="283"/>
        <v>0</v>
      </c>
      <c r="J1144" s="286">
        <f t="shared" si="283"/>
        <v>0</v>
      </c>
      <c r="K1144" s="286">
        <f t="shared" si="283"/>
        <v>0</v>
      </c>
      <c r="L1144" s="286">
        <f t="shared" si="283"/>
        <v>72.7</v>
      </c>
    </row>
    <row r="1145" spans="1:12" s="140" customFormat="1" ht="51">
      <c r="A1145" s="60"/>
      <c r="B1145" s="105" t="s">
        <v>245</v>
      </c>
      <c r="C1145" s="268"/>
      <c r="D1145" s="106" t="s">
        <v>18</v>
      </c>
      <c r="E1145" s="106" t="s">
        <v>14</v>
      </c>
      <c r="F1145" s="106" t="s">
        <v>251</v>
      </c>
      <c r="G1145" s="106" t="s">
        <v>49</v>
      </c>
      <c r="H1145" s="148">
        <f t="shared" si="281"/>
        <v>72.7</v>
      </c>
      <c r="I1145" s="286">
        <f t="shared" si="283"/>
        <v>0</v>
      </c>
      <c r="J1145" s="286">
        <f t="shared" si="283"/>
        <v>0</v>
      </c>
      <c r="K1145" s="286">
        <f t="shared" si="283"/>
        <v>0</v>
      </c>
      <c r="L1145" s="286">
        <f t="shared" si="283"/>
        <v>72.7</v>
      </c>
    </row>
    <row r="1146" spans="1:12" s="140" customFormat="1">
      <c r="A1146" s="60"/>
      <c r="B1146" s="105" t="s">
        <v>51</v>
      </c>
      <c r="C1146" s="268"/>
      <c r="D1146" s="106" t="s">
        <v>18</v>
      </c>
      <c r="E1146" s="106" t="s">
        <v>14</v>
      </c>
      <c r="F1146" s="106" t="s">
        <v>251</v>
      </c>
      <c r="G1146" s="106" t="s">
        <v>50</v>
      </c>
      <c r="H1146" s="148">
        <f t="shared" si="281"/>
        <v>72.7</v>
      </c>
      <c r="I1146" s="286">
        <f t="shared" si="283"/>
        <v>0</v>
      </c>
      <c r="J1146" s="286">
        <f t="shared" si="283"/>
        <v>0</v>
      </c>
      <c r="K1146" s="286">
        <f t="shared" si="283"/>
        <v>0</v>
      </c>
      <c r="L1146" s="286">
        <f t="shared" si="283"/>
        <v>72.7</v>
      </c>
    </row>
    <row r="1147" spans="1:12" s="140" customFormat="1" ht="25.5">
      <c r="A1147" s="60"/>
      <c r="B1147" s="105" t="s">
        <v>54</v>
      </c>
      <c r="C1147" s="268"/>
      <c r="D1147" s="106" t="s">
        <v>18</v>
      </c>
      <c r="E1147" s="106" t="s">
        <v>14</v>
      </c>
      <c r="F1147" s="106" t="s">
        <v>251</v>
      </c>
      <c r="G1147" s="106" t="s">
        <v>48</v>
      </c>
      <c r="H1147" s="148">
        <f t="shared" si="281"/>
        <v>72.7</v>
      </c>
      <c r="I1147" s="286">
        <v>0</v>
      </c>
      <c r="J1147" s="149">
        <v>0</v>
      </c>
      <c r="K1147" s="286">
        <v>0</v>
      </c>
      <c r="L1147" s="286">
        <v>72.7</v>
      </c>
    </row>
    <row r="1148" spans="1:12" s="140" customFormat="1" hidden="1">
      <c r="A1148" s="188"/>
      <c r="B1148" s="189" t="s">
        <v>42</v>
      </c>
      <c r="C1148" s="138"/>
      <c r="D1148" s="129" t="s">
        <v>18</v>
      </c>
      <c r="E1148" s="129" t="s">
        <v>33</v>
      </c>
      <c r="F1148" s="129"/>
      <c r="G1148" s="129"/>
      <c r="H1148" s="156">
        <f t="shared" si="281"/>
        <v>0</v>
      </c>
      <c r="I1148" s="156">
        <f t="shared" ref="I1148:L1152" si="284">I1149</f>
        <v>0</v>
      </c>
      <c r="J1148" s="156">
        <f t="shared" si="284"/>
        <v>0</v>
      </c>
      <c r="K1148" s="156">
        <f t="shared" si="284"/>
        <v>0</v>
      </c>
      <c r="L1148" s="156">
        <f t="shared" si="284"/>
        <v>0</v>
      </c>
    </row>
    <row r="1149" spans="1:12" s="140" customFormat="1" ht="38.25" hidden="1">
      <c r="A1149" s="137"/>
      <c r="B1149" s="105" t="s">
        <v>242</v>
      </c>
      <c r="C1149" s="265"/>
      <c r="D1149" s="106" t="s">
        <v>18</v>
      </c>
      <c r="E1149" s="106" t="s">
        <v>33</v>
      </c>
      <c r="F1149" s="106" t="s">
        <v>243</v>
      </c>
      <c r="G1149" s="106"/>
      <c r="H1149" s="156">
        <f t="shared" si="281"/>
        <v>0</v>
      </c>
      <c r="I1149" s="157">
        <f t="shared" si="284"/>
        <v>0</v>
      </c>
      <c r="J1149" s="157">
        <f t="shared" si="284"/>
        <v>0</v>
      </c>
      <c r="K1149" s="157">
        <f t="shared" si="284"/>
        <v>0</v>
      </c>
      <c r="L1149" s="157">
        <f t="shared" si="284"/>
        <v>0</v>
      </c>
    </row>
    <row r="1150" spans="1:12" s="140" customFormat="1" ht="25.5" hidden="1">
      <c r="A1150" s="188"/>
      <c r="B1150" s="105" t="s">
        <v>537</v>
      </c>
      <c r="C1150" s="189"/>
      <c r="D1150" s="106" t="s">
        <v>18</v>
      </c>
      <c r="E1150" s="106" t="s">
        <v>33</v>
      </c>
      <c r="F1150" s="128" t="s">
        <v>247</v>
      </c>
      <c r="G1150" s="106"/>
      <c r="H1150" s="156">
        <f t="shared" si="281"/>
        <v>0</v>
      </c>
      <c r="I1150" s="157">
        <f t="shared" si="284"/>
        <v>0</v>
      </c>
      <c r="J1150" s="157">
        <f t="shared" si="284"/>
        <v>0</v>
      </c>
      <c r="K1150" s="157">
        <f t="shared" si="284"/>
        <v>0</v>
      </c>
      <c r="L1150" s="157">
        <f t="shared" si="284"/>
        <v>0</v>
      </c>
    </row>
    <row r="1151" spans="1:12" s="140" customFormat="1" ht="51" hidden="1">
      <c r="A1151" s="212"/>
      <c r="B1151" s="206" t="s">
        <v>245</v>
      </c>
      <c r="C1151" s="233"/>
      <c r="D1151" s="106" t="s">
        <v>18</v>
      </c>
      <c r="E1151" s="106" t="s">
        <v>33</v>
      </c>
      <c r="F1151" s="128" t="s">
        <v>247</v>
      </c>
      <c r="G1151" s="135" t="s">
        <v>49</v>
      </c>
      <c r="H1151" s="304">
        <f t="shared" si="281"/>
        <v>0</v>
      </c>
      <c r="I1151" s="305">
        <f t="shared" si="284"/>
        <v>0</v>
      </c>
      <c r="J1151" s="305">
        <f t="shared" si="284"/>
        <v>0</v>
      </c>
      <c r="K1151" s="305">
        <f t="shared" si="284"/>
        <v>0</v>
      </c>
      <c r="L1151" s="305">
        <f t="shared" si="284"/>
        <v>0</v>
      </c>
    </row>
    <row r="1152" spans="1:12" s="140" customFormat="1" hidden="1">
      <c r="A1152" s="209"/>
      <c r="B1152" s="206" t="s">
        <v>66</v>
      </c>
      <c r="C1152" s="233"/>
      <c r="D1152" s="106" t="s">
        <v>18</v>
      </c>
      <c r="E1152" s="106" t="s">
        <v>33</v>
      </c>
      <c r="F1152" s="128" t="s">
        <v>247</v>
      </c>
      <c r="G1152" s="135" t="s">
        <v>64</v>
      </c>
      <c r="H1152" s="304">
        <f>SUM(I1152:L1152)</f>
        <v>0</v>
      </c>
      <c r="I1152" s="305">
        <f t="shared" si="284"/>
        <v>0</v>
      </c>
      <c r="J1152" s="305">
        <f t="shared" si="284"/>
        <v>0</v>
      </c>
      <c r="K1152" s="305">
        <f t="shared" si="284"/>
        <v>0</v>
      </c>
      <c r="L1152" s="305">
        <f t="shared" si="284"/>
        <v>0</v>
      </c>
    </row>
    <row r="1153" spans="1:12" s="140" customFormat="1" ht="25.5" hidden="1">
      <c r="A1153" s="209"/>
      <c r="B1153" s="206" t="s">
        <v>84</v>
      </c>
      <c r="C1153" s="233"/>
      <c r="D1153" s="106" t="s">
        <v>18</v>
      </c>
      <c r="E1153" s="106" t="s">
        <v>33</v>
      </c>
      <c r="F1153" s="128" t="s">
        <v>247</v>
      </c>
      <c r="G1153" s="135" t="s">
        <v>82</v>
      </c>
      <c r="H1153" s="304">
        <f>SUM(I1153:L1153)</f>
        <v>0</v>
      </c>
      <c r="I1153" s="305">
        <v>0</v>
      </c>
      <c r="J1153" s="305">
        <v>0</v>
      </c>
      <c r="K1153" s="305">
        <v>0</v>
      </c>
      <c r="L1153" s="305">
        <v>0</v>
      </c>
    </row>
    <row r="1154" spans="1:12" s="140" customFormat="1">
      <c r="A1154" s="251"/>
      <c r="B1154" s="189" t="s">
        <v>399</v>
      </c>
      <c r="C1154" s="189"/>
      <c r="D1154" s="252" t="s">
        <v>114</v>
      </c>
      <c r="E1154" s="252" t="s">
        <v>15</v>
      </c>
      <c r="F1154" s="252"/>
      <c r="G1154" s="252"/>
      <c r="H1154" s="156">
        <f>I1154+J1154+K1154+L1154</f>
        <v>0</v>
      </c>
      <c r="I1154" s="322">
        <f t="shared" ref="I1154:L1158" si="285">I1155</f>
        <v>0</v>
      </c>
      <c r="J1154" s="322">
        <f t="shared" si="285"/>
        <v>0</v>
      </c>
      <c r="K1154" s="322">
        <f t="shared" si="285"/>
        <v>0</v>
      </c>
      <c r="L1154" s="322">
        <f t="shared" si="285"/>
        <v>0</v>
      </c>
    </row>
    <row r="1155" spans="1:12" s="140" customFormat="1" ht="25.5" hidden="1">
      <c r="A1155" s="251"/>
      <c r="B1155" s="189" t="s">
        <v>400</v>
      </c>
      <c r="C1155" s="189"/>
      <c r="D1155" s="252" t="s">
        <v>114</v>
      </c>
      <c r="E1155" s="252" t="s">
        <v>19</v>
      </c>
      <c r="F1155" s="252"/>
      <c r="G1155" s="252"/>
      <c r="H1155" s="156">
        <f>I1155+J1155+K1155+L1155</f>
        <v>0</v>
      </c>
      <c r="I1155" s="322">
        <f t="shared" si="285"/>
        <v>0</v>
      </c>
      <c r="J1155" s="322">
        <f t="shared" si="285"/>
        <v>0</v>
      </c>
      <c r="K1155" s="322">
        <f t="shared" si="285"/>
        <v>0</v>
      </c>
      <c r="L1155" s="322">
        <f t="shared" si="285"/>
        <v>0</v>
      </c>
    </row>
    <row r="1156" spans="1:12" s="140" customFormat="1" ht="38.25" hidden="1">
      <c r="A1156" s="137"/>
      <c r="B1156" s="206" t="s">
        <v>401</v>
      </c>
      <c r="C1156" s="127"/>
      <c r="D1156" s="135" t="s">
        <v>114</v>
      </c>
      <c r="E1156" s="135" t="s">
        <v>19</v>
      </c>
      <c r="F1156" s="135" t="s">
        <v>402</v>
      </c>
      <c r="G1156" s="135"/>
      <c r="H1156" s="304">
        <f>SUM(I1156:L1156)</f>
        <v>0</v>
      </c>
      <c r="I1156" s="305">
        <f t="shared" si="285"/>
        <v>0</v>
      </c>
      <c r="J1156" s="305">
        <f t="shared" si="285"/>
        <v>0</v>
      </c>
      <c r="K1156" s="305">
        <f t="shared" si="285"/>
        <v>0</v>
      </c>
      <c r="L1156" s="305">
        <f t="shared" si="285"/>
        <v>0</v>
      </c>
    </row>
    <row r="1157" spans="1:12" s="140" customFormat="1" ht="25.5" hidden="1">
      <c r="A1157" s="137"/>
      <c r="B1157" s="105" t="s">
        <v>537</v>
      </c>
      <c r="C1157" s="127"/>
      <c r="D1157" s="135" t="s">
        <v>114</v>
      </c>
      <c r="E1157" s="135" t="s">
        <v>19</v>
      </c>
      <c r="F1157" s="135" t="s">
        <v>403</v>
      </c>
      <c r="G1157" s="135"/>
      <c r="H1157" s="304">
        <f>SUM(I1157:L1157)</f>
        <v>0</v>
      </c>
      <c r="I1157" s="305">
        <f>I1158</f>
        <v>0</v>
      </c>
      <c r="J1157" s="305">
        <f t="shared" si="285"/>
        <v>0</v>
      </c>
      <c r="K1157" s="305">
        <f t="shared" si="285"/>
        <v>0</v>
      </c>
      <c r="L1157" s="305">
        <f t="shared" si="285"/>
        <v>0</v>
      </c>
    </row>
    <row r="1158" spans="1:12" s="230" customFormat="1" ht="51" hidden="1">
      <c r="A1158" s="137"/>
      <c r="B1158" s="105" t="s">
        <v>88</v>
      </c>
      <c r="C1158" s="268"/>
      <c r="D1158" s="135" t="s">
        <v>114</v>
      </c>
      <c r="E1158" s="135" t="s">
        <v>19</v>
      </c>
      <c r="F1158" s="135" t="s">
        <v>403</v>
      </c>
      <c r="G1158" s="106" t="s">
        <v>49</v>
      </c>
      <c r="H1158" s="156">
        <f t="shared" ref="H1158:H1164" si="286">I1158+J1158+K1158+L1158</f>
        <v>0</v>
      </c>
      <c r="I1158" s="157">
        <f>I1159</f>
        <v>0</v>
      </c>
      <c r="J1158" s="157">
        <f t="shared" si="285"/>
        <v>0</v>
      </c>
      <c r="K1158" s="157">
        <f t="shared" si="285"/>
        <v>0</v>
      </c>
      <c r="L1158" s="157">
        <f t="shared" si="285"/>
        <v>0</v>
      </c>
    </row>
    <row r="1159" spans="1:12" s="140" customFormat="1" ht="57" hidden="1" customHeight="1">
      <c r="A1159" s="137"/>
      <c r="B1159" s="105" t="s">
        <v>51</v>
      </c>
      <c r="C1159" s="268"/>
      <c r="D1159" s="135" t="s">
        <v>114</v>
      </c>
      <c r="E1159" s="135" t="s">
        <v>19</v>
      </c>
      <c r="F1159" s="135" t="s">
        <v>403</v>
      </c>
      <c r="G1159" s="106" t="s">
        <v>50</v>
      </c>
      <c r="H1159" s="156">
        <f t="shared" si="286"/>
        <v>0</v>
      </c>
      <c r="I1159" s="157">
        <f>I1160</f>
        <v>0</v>
      </c>
      <c r="J1159" s="157">
        <f>J1160</f>
        <v>0</v>
      </c>
      <c r="K1159" s="157">
        <f>K1160</f>
        <v>0</v>
      </c>
      <c r="L1159" s="157">
        <f>L1160</f>
        <v>0</v>
      </c>
    </row>
    <row r="1160" spans="1:12" s="140" customFormat="1" ht="25.5" hidden="1">
      <c r="A1160" s="137"/>
      <c r="B1160" s="105" t="s">
        <v>54</v>
      </c>
      <c r="C1160" s="268"/>
      <c r="D1160" s="135" t="s">
        <v>114</v>
      </c>
      <c r="E1160" s="135" t="s">
        <v>19</v>
      </c>
      <c r="F1160" s="135" t="s">
        <v>403</v>
      </c>
      <c r="G1160" s="106" t="s">
        <v>48</v>
      </c>
      <c r="H1160" s="156">
        <f t="shared" si="286"/>
        <v>0</v>
      </c>
      <c r="I1160" s="157"/>
      <c r="J1160" s="307">
        <v>0</v>
      </c>
      <c r="K1160" s="307">
        <v>0</v>
      </c>
      <c r="L1160" s="307">
        <v>0</v>
      </c>
    </row>
    <row r="1161" spans="1:12" s="140" customFormat="1">
      <c r="A1161" s="188"/>
      <c r="B1161" s="189" t="s">
        <v>29</v>
      </c>
      <c r="C1161" s="189"/>
      <c r="D1161" s="129" t="s">
        <v>20</v>
      </c>
      <c r="E1161" s="129" t="s">
        <v>15</v>
      </c>
      <c r="F1161" s="129"/>
      <c r="G1161" s="129"/>
      <c r="H1161" s="156">
        <f t="shared" si="286"/>
        <v>16478.5</v>
      </c>
      <c r="I1161" s="156">
        <f>I1162+I1195+I1250+I1284</f>
        <v>6823.9999999999991</v>
      </c>
      <c r="J1161" s="156">
        <f>J1162+J1195+J1250+J1284</f>
        <v>7678.3</v>
      </c>
      <c r="K1161" s="156">
        <f>K1162+K1195+K1250+K1284</f>
        <v>1376.2</v>
      </c>
      <c r="L1161" s="156">
        <f>L1162+L1195+L1250+L1284</f>
        <v>600</v>
      </c>
    </row>
    <row r="1162" spans="1:12" s="139" customFormat="1">
      <c r="A1162" s="188"/>
      <c r="B1162" s="189" t="s">
        <v>159</v>
      </c>
      <c r="C1162" s="189"/>
      <c r="D1162" s="129" t="s">
        <v>20</v>
      </c>
      <c r="E1162" s="129" t="s">
        <v>14</v>
      </c>
      <c r="F1162" s="129"/>
      <c r="G1162" s="129"/>
      <c r="H1162" s="156">
        <f t="shared" si="286"/>
        <v>15948</v>
      </c>
      <c r="I1162" s="156">
        <f>I1163</f>
        <v>8269.6999999999989</v>
      </c>
      <c r="J1162" s="156">
        <f>J1163</f>
        <v>7678.3</v>
      </c>
      <c r="K1162" s="156">
        <f>K1163</f>
        <v>0</v>
      </c>
      <c r="L1162" s="156">
        <f>L1163</f>
        <v>0</v>
      </c>
    </row>
    <row r="1163" spans="1:12" s="139" customFormat="1" ht="38.25">
      <c r="A1163" s="188"/>
      <c r="B1163" s="105" t="s">
        <v>160</v>
      </c>
      <c r="C1163" s="189"/>
      <c r="D1163" s="106" t="s">
        <v>20</v>
      </c>
      <c r="E1163" s="106" t="s">
        <v>14</v>
      </c>
      <c r="F1163" s="106" t="s">
        <v>299</v>
      </c>
      <c r="G1163" s="129"/>
      <c r="H1163" s="156">
        <f t="shared" si="286"/>
        <v>15948</v>
      </c>
      <c r="I1163" s="157">
        <f>I1164+I1178+I1183</f>
        <v>8269.6999999999989</v>
      </c>
      <c r="J1163" s="157">
        <f>J1164+J1183</f>
        <v>7678.3</v>
      </c>
      <c r="K1163" s="157">
        <f>K1164+K1183</f>
        <v>0</v>
      </c>
      <c r="L1163" s="157">
        <f>L1164+L1183</f>
        <v>0</v>
      </c>
    </row>
    <row r="1164" spans="1:12" ht="25.5">
      <c r="A1164" s="188"/>
      <c r="B1164" s="105" t="s">
        <v>300</v>
      </c>
      <c r="C1164" s="105"/>
      <c r="D1164" s="106" t="s">
        <v>20</v>
      </c>
      <c r="E1164" s="106" t="s">
        <v>14</v>
      </c>
      <c r="F1164" s="106" t="s">
        <v>301</v>
      </c>
      <c r="G1164" s="129"/>
      <c r="H1164" s="156">
        <f t="shared" si="286"/>
        <v>7408.7</v>
      </c>
      <c r="I1164" s="157">
        <f>I1165</f>
        <v>-269.60000000000002</v>
      </c>
      <c r="J1164" s="157">
        <f>J1165</f>
        <v>7678.3</v>
      </c>
      <c r="K1164" s="157">
        <f>K1165</f>
        <v>0</v>
      </c>
      <c r="L1164" s="157">
        <f>L1165</f>
        <v>0</v>
      </c>
    </row>
    <row r="1165" spans="1:12" s="140" customFormat="1" ht="25.5">
      <c r="A1165" s="188"/>
      <c r="B1165" s="105" t="s">
        <v>302</v>
      </c>
      <c r="C1165" s="105"/>
      <c r="D1165" s="106" t="s">
        <v>20</v>
      </c>
      <c r="E1165" s="106" t="s">
        <v>14</v>
      </c>
      <c r="F1165" s="106" t="s">
        <v>303</v>
      </c>
      <c r="G1165" s="129"/>
      <c r="H1165" s="156">
        <f>SUM(I1165:L1165)</f>
        <v>7408.7</v>
      </c>
      <c r="I1165" s="157">
        <f>I1166+I1170+I1174</f>
        <v>-269.60000000000002</v>
      </c>
      <c r="J1165" s="157">
        <f>J1166+J1170+J1174</f>
        <v>7678.3</v>
      </c>
      <c r="K1165" s="157">
        <f>K1166+K1170+K1174</f>
        <v>0</v>
      </c>
      <c r="L1165" s="157">
        <f>L1166+L1170+L1174</f>
        <v>0</v>
      </c>
    </row>
    <row r="1166" spans="1:12" s="140" customFormat="1" ht="38.25">
      <c r="A1166" s="137"/>
      <c r="B1166" s="105" t="s">
        <v>199</v>
      </c>
      <c r="C1166" s="105"/>
      <c r="D1166" s="106" t="s">
        <v>14</v>
      </c>
      <c r="E1166" s="106" t="s">
        <v>14</v>
      </c>
      <c r="F1166" s="106" t="s">
        <v>304</v>
      </c>
      <c r="G1166" s="106"/>
      <c r="H1166" s="156">
        <f t="shared" ref="H1166:H1173" si="287">I1166+J1166+K1166+L1166</f>
        <v>-269.60000000000002</v>
      </c>
      <c r="I1166" s="157">
        <f t="shared" ref="I1166:L1168" si="288">I1167</f>
        <v>-269.60000000000002</v>
      </c>
      <c r="J1166" s="157">
        <f t="shared" si="288"/>
        <v>0</v>
      </c>
      <c r="K1166" s="157">
        <f t="shared" si="288"/>
        <v>0</v>
      </c>
      <c r="L1166" s="157">
        <f t="shared" si="288"/>
        <v>0</v>
      </c>
    </row>
    <row r="1167" spans="1:12" s="140" customFormat="1" ht="51">
      <c r="A1167" s="137"/>
      <c r="B1167" s="105" t="s">
        <v>88</v>
      </c>
      <c r="C1167" s="105"/>
      <c r="D1167" s="106" t="s">
        <v>20</v>
      </c>
      <c r="E1167" s="106" t="s">
        <v>14</v>
      </c>
      <c r="F1167" s="106" t="s">
        <v>304</v>
      </c>
      <c r="G1167" s="106" t="s">
        <v>49</v>
      </c>
      <c r="H1167" s="156">
        <f t="shared" si="287"/>
        <v>-269.60000000000002</v>
      </c>
      <c r="I1167" s="157">
        <f>I1168</f>
        <v>-269.60000000000002</v>
      </c>
      <c r="J1167" s="157">
        <f t="shared" si="288"/>
        <v>0</v>
      </c>
      <c r="K1167" s="157">
        <f t="shared" si="288"/>
        <v>0</v>
      </c>
      <c r="L1167" s="157">
        <f t="shared" si="288"/>
        <v>0</v>
      </c>
    </row>
    <row r="1168" spans="1:12" s="140" customFormat="1">
      <c r="A1168" s="137"/>
      <c r="B1168" s="105" t="s">
        <v>51</v>
      </c>
      <c r="C1168" s="105"/>
      <c r="D1168" s="106" t="s">
        <v>20</v>
      </c>
      <c r="E1168" s="106" t="s">
        <v>14</v>
      </c>
      <c r="F1168" s="106" t="s">
        <v>304</v>
      </c>
      <c r="G1168" s="106" t="s">
        <v>50</v>
      </c>
      <c r="H1168" s="156">
        <f t="shared" si="287"/>
        <v>-269.60000000000002</v>
      </c>
      <c r="I1168" s="157">
        <f>I1169</f>
        <v>-269.60000000000002</v>
      </c>
      <c r="J1168" s="157">
        <f t="shared" si="288"/>
        <v>0</v>
      </c>
      <c r="K1168" s="157">
        <f t="shared" si="288"/>
        <v>0</v>
      </c>
      <c r="L1168" s="157">
        <f t="shared" si="288"/>
        <v>0</v>
      </c>
    </row>
    <row r="1169" spans="1:12" s="140" customFormat="1" ht="76.5">
      <c r="A1169" s="137"/>
      <c r="B1169" s="105" t="s">
        <v>52</v>
      </c>
      <c r="C1169" s="105"/>
      <c r="D1169" s="106" t="s">
        <v>20</v>
      </c>
      <c r="E1169" s="106" t="s">
        <v>14</v>
      </c>
      <c r="F1169" s="106" t="s">
        <v>304</v>
      </c>
      <c r="G1169" s="106" t="s">
        <v>53</v>
      </c>
      <c r="H1169" s="156">
        <f t="shared" si="287"/>
        <v>-269.60000000000002</v>
      </c>
      <c r="I1169" s="157">
        <v>-269.60000000000002</v>
      </c>
      <c r="J1169" s="157">
        <v>0</v>
      </c>
      <c r="K1169" s="157">
        <v>0</v>
      </c>
      <c r="L1169" s="157">
        <v>0</v>
      </c>
    </row>
    <row r="1170" spans="1:12" s="140" customFormat="1" ht="140.25">
      <c r="A1170" s="137"/>
      <c r="B1170" s="264" t="s">
        <v>504</v>
      </c>
      <c r="C1170" s="105"/>
      <c r="D1170" s="106" t="s">
        <v>20</v>
      </c>
      <c r="E1170" s="106" t="s">
        <v>14</v>
      </c>
      <c r="F1170" s="106" t="s">
        <v>305</v>
      </c>
      <c r="G1170" s="106"/>
      <c r="H1170" s="156">
        <f t="shared" si="287"/>
        <v>7678.3</v>
      </c>
      <c r="I1170" s="157">
        <f>I1171</f>
        <v>0</v>
      </c>
      <c r="J1170" s="157">
        <f>J1171</f>
        <v>7678.3</v>
      </c>
      <c r="K1170" s="157">
        <f>K1171</f>
        <v>0</v>
      </c>
      <c r="L1170" s="157">
        <f>L1171</f>
        <v>0</v>
      </c>
    </row>
    <row r="1171" spans="1:12" s="140" customFormat="1" ht="51">
      <c r="A1171" s="137"/>
      <c r="B1171" s="105" t="s">
        <v>88</v>
      </c>
      <c r="C1171" s="105"/>
      <c r="D1171" s="106" t="s">
        <v>20</v>
      </c>
      <c r="E1171" s="106" t="s">
        <v>14</v>
      </c>
      <c r="F1171" s="106" t="s">
        <v>305</v>
      </c>
      <c r="G1171" s="106" t="s">
        <v>49</v>
      </c>
      <c r="H1171" s="156">
        <f t="shared" si="287"/>
        <v>7678.3</v>
      </c>
      <c r="I1171" s="157">
        <f>I1172</f>
        <v>0</v>
      </c>
      <c r="J1171" s="157">
        <f t="shared" ref="J1171:L1172" si="289">J1172</f>
        <v>7678.3</v>
      </c>
      <c r="K1171" s="157">
        <f t="shared" si="289"/>
        <v>0</v>
      </c>
      <c r="L1171" s="157">
        <f t="shared" si="289"/>
        <v>0</v>
      </c>
    </row>
    <row r="1172" spans="1:12" s="140" customFormat="1">
      <c r="A1172" s="137"/>
      <c r="B1172" s="105" t="s">
        <v>51</v>
      </c>
      <c r="C1172" s="105"/>
      <c r="D1172" s="106" t="s">
        <v>20</v>
      </c>
      <c r="E1172" s="106" t="s">
        <v>14</v>
      </c>
      <c r="F1172" s="106" t="s">
        <v>305</v>
      </c>
      <c r="G1172" s="106" t="s">
        <v>50</v>
      </c>
      <c r="H1172" s="156">
        <f t="shared" si="287"/>
        <v>7678.3</v>
      </c>
      <c r="I1172" s="157">
        <f>I1173</f>
        <v>0</v>
      </c>
      <c r="J1172" s="157">
        <f t="shared" si="289"/>
        <v>7678.3</v>
      </c>
      <c r="K1172" s="157">
        <f t="shared" si="289"/>
        <v>0</v>
      </c>
      <c r="L1172" s="157">
        <f t="shared" si="289"/>
        <v>0</v>
      </c>
    </row>
    <row r="1173" spans="1:12" s="140" customFormat="1" ht="76.5">
      <c r="A1173" s="137"/>
      <c r="B1173" s="105" t="s">
        <v>52</v>
      </c>
      <c r="C1173" s="105"/>
      <c r="D1173" s="106" t="s">
        <v>20</v>
      </c>
      <c r="E1173" s="106" t="s">
        <v>14</v>
      </c>
      <c r="F1173" s="106" t="s">
        <v>305</v>
      </c>
      <c r="G1173" s="106" t="s">
        <v>53</v>
      </c>
      <c r="H1173" s="156">
        <f t="shared" si="287"/>
        <v>7678.3</v>
      </c>
      <c r="I1173" s="157">
        <v>0</v>
      </c>
      <c r="J1173" s="157">
        <v>7678.3</v>
      </c>
      <c r="K1173" s="157">
        <v>0</v>
      </c>
      <c r="L1173" s="157">
        <v>0</v>
      </c>
    </row>
    <row r="1174" spans="1:12" s="140" customFormat="1" ht="25.5">
      <c r="A1174" s="137"/>
      <c r="B1174" s="105" t="s">
        <v>537</v>
      </c>
      <c r="C1174" s="105"/>
      <c r="D1174" s="106" t="s">
        <v>20</v>
      </c>
      <c r="E1174" s="106" t="s">
        <v>14</v>
      </c>
      <c r="F1174" s="106" t="s">
        <v>543</v>
      </c>
      <c r="G1174" s="106"/>
      <c r="H1174" s="156">
        <f t="shared" ref="H1174:H1182" si="290">SUM(I1174:L1174)</f>
        <v>0</v>
      </c>
      <c r="I1174" s="157">
        <f>I1175</f>
        <v>0</v>
      </c>
      <c r="J1174" s="157">
        <f t="shared" ref="J1174:L1176" si="291">J1175</f>
        <v>0</v>
      </c>
      <c r="K1174" s="157">
        <f t="shared" si="291"/>
        <v>0</v>
      </c>
      <c r="L1174" s="157">
        <f t="shared" si="291"/>
        <v>0</v>
      </c>
    </row>
    <row r="1175" spans="1:12" s="140" customFormat="1" ht="51">
      <c r="A1175" s="137"/>
      <c r="B1175" s="105" t="s">
        <v>88</v>
      </c>
      <c r="C1175" s="105"/>
      <c r="D1175" s="106" t="s">
        <v>20</v>
      </c>
      <c r="E1175" s="106" t="s">
        <v>14</v>
      </c>
      <c r="F1175" s="106" t="s">
        <v>543</v>
      </c>
      <c r="G1175" s="106" t="s">
        <v>49</v>
      </c>
      <c r="H1175" s="156">
        <f t="shared" si="290"/>
        <v>0</v>
      </c>
      <c r="I1175" s="157">
        <f>I1176</f>
        <v>0</v>
      </c>
      <c r="J1175" s="157">
        <f t="shared" si="291"/>
        <v>0</v>
      </c>
      <c r="K1175" s="157">
        <f t="shared" si="291"/>
        <v>0</v>
      </c>
      <c r="L1175" s="157">
        <f t="shared" si="291"/>
        <v>0</v>
      </c>
    </row>
    <row r="1176" spans="1:12" s="140" customFormat="1">
      <c r="A1176" s="137"/>
      <c r="B1176" s="105" t="s">
        <v>51</v>
      </c>
      <c r="C1176" s="105"/>
      <c r="D1176" s="106" t="s">
        <v>20</v>
      </c>
      <c r="E1176" s="106" t="s">
        <v>14</v>
      </c>
      <c r="F1176" s="106" t="s">
        <v>543</v>
      </c>
      <c r="G1176" s="106" t="s">
        <v>50</v>
      </c>
      <c r="H1176" s="156">
        <f t="shared" si="290"/>
        <v>0</v>
      </c>
      <c r="I1176" s="157">
        <f>I1177</f>
        <v>0</v>
      </c>
      <c r="J1176" s="157">
        <f t="shared" si="291"/>
        <v>0</v>
      </c>
      <c r="K1176" s="157">
        <f t="shared" si="291"/>
        <v>0</v>
      </c>
      <c r="L1176" s="157">
        <f t="shared" si="291"/>
        <v>0</v>
      </c>
    </row>
    <row r="1177" spans="1:12" s="140" customFormat="1" ht="25.5">
      <c r="A1177" s="137"/>
      <c r="B1177" s="105" t="s">
        <v>54</v>
      </c>
      <c r="C1177" s="105"/>
      <c r="D1177" s="106" t="s">
        <v>20</v>
      </c>
      <c r="E1177" s="106" t="s">
        <v>14</v>
      </c>
      <c r="F1177" s="106" t="s">
        <v>543</v>
      </c>
      <c r="G1177" s="106" t="s">
        <v>48</v>
      </c>
      <c r="H1177" s="156">
        <f t="shared" si="290"/>
        <v>0</v>
      </c>
      <c r="I1177" s="157">
        <v>0</v>
      </c>
      <c r="J1177" s="157">
        <v>0</v>
      </c>
      <c r="K1177" s="157">
        <v>0</v>
      </c>
      <c r="L1177" s="157">
        <v>0</v>
      </c>
    </row>
    <row r="1178" spans="1:12" s="140" customFormat="1" ht="25.5" hidden="1">
      <c r="A1178" s="137"/>
      <c r="B1178" s="105" t="s">
        <v>325</v>
      </c>
      <c r="C1178" s="105"/>
      <c r="D1178" s="106" t="s">
        <v>20</v>
      </c>
      <c r="E1178" s="106" t="s">
        <v>14</v>
      </c>
      <c r="F1178" s="106" t="s">
        <v>326</v>
      </c>
      <c r="G1178" s="106"/>
      <c r="H1178" s="156">
        <f t="shared" si="290"/>
        <v>0</v>
      </c>
      <c r="I1178" s="157">
        <f>I1179</f>
        <v>0</v>
      </c>
      <c r="J1178" s="157">
        <f t="shared" ref="J1178:L1180" si="292">J1179</f>
        <v>0</v>
      </c>
      <c r="K1178" s="157">
        <f t="shared" si="292"/>
        <v>0</v>
      </c>
      <c r="L1178" s="292">
        <f t="shared" si="292"/>
        <v>0</v>
      </c>
    </row>
    <row r="1179" spans="1:12" s="140" customFormat="1" ht="30" hidden="1" customHeight="1">
      <c r="A1179" s="137"/>
      <c r="B1179" s="105" t="s">
        <v>537</v>
      </c>
      <c r="C1179" s="105"/>
      <c r="D1179" s="106" t="s">
        <v>20</v>
      </c>
      <c r="E1179" s="106" t="s">
        <v>14</v>
      </c>
      <c r="F1179" s="106" t="s">
        <v>539</v>
      </c>
      <c r="G1179" s="106"/>
      <c r="H1179" s="156">
        <f t="shared" si="290"/>
        <v>0</v>
      </c>
      <c r="I1179" s="157">
        <f>I1180</f>
        <v>0</v>
      </c>
      <c r="J1179" s="157">
        <f t="shared" si="292"/>
        <v>0</v>
      </c>
      <c r="K1179" s="157">
        <f t="shared" si="292"/>
        <v>0</v>
      </c>
      <c r="L1179" s="292">
        <f t="shared" si="292"/>
        <v>0</v>
      </c>
    </row>
    <row r="1180" spans="1:12" s="140" customFormat="1" ht="51" hidden="1">
      <c r="A1180" s="137"/>
      <c r="B1180" s="105" t="s">
        <v>88</v>
      </c>
      <c r="C1180" s="105"/>
      <c r="D1180" s="106" t="s">
        <v>20</v>
      </c>
      <c r="E1180" s="106" t="s">
        <v>14</v>
      </c>
      <c r="F1180" s="106" t="s">
        <v>539</v>
      </c>
      <c r="G1180" s="106" t="s">
        <v>49</v>
      </c>
      <c r="H1180" s="156">
        <f t="shared" si="290"/>
        <v>0</v>
      </c>
      <c r="I1180" s="157">
        <f>I1181</f>
        <v>0</v>
      </c>
      <c r="J1180" s="157">
        <f t="shared" si="292"/>
        <v>0</v>
      </c>
      <c r="K1180" s="157">
        <f t="shared" si="292"/>
        <v>0</v>
      </c>
      <c r="L1180" s="157">
        <f t="shared" si="292"/>
        <v>0</v>
      </c>
    </row>
    <row r="1181" spans="1:12" s="140" customFormat="1" hidden="1">
      <c r="A1181" s="137"/>
      <c r="B1181" s="105" t="s">
        <v>51</v>
      </c>
      <c r="C1181" s="105"/>
      <c r="D1181" s="106" t="s">
        <v>20</v>
      </c>
      <c r="E1181" s="106" t="s">
        <v>14</v>
      </c>
      <c r="F1181" s="106" t="s">
        <v>539</v>
      </c>
      <c r="G1181" s="106" t="s">
        <v>50</v>
      </c>
      <c r="H1181" s="156">
        <f t="shared" si="290"/>
        <v>0</v>
      </c>
      <c r="I1181" s="157">
        <f>I1182</f>
        <v>0</v>
      </c>
      <c r="J1181" s="157">
        <f>J1182</f>
        <v>0</v>
      </c>
      <c r="K1181" s="157">
        <f>K1182</f>
        <v>0</v>
      </c>
      <c r="L1181" s="292">
        <f>L1182</f>
        <v>0</v>
      </c>
    </row>
    <row r="1182" spans="1:12" s="140" customFormat="1" ht="25.5" hidden="1">
      <c r="A1182" s="137"/>
      <c r="B1182" s="105" t="s">
        <v>54</v>
      </c>
      <c r="C1182" s="105"/>
      <c r="D1182" s="106" t="s">
        <v>20</v>
      </c>
      <c r="E1182" s="106" t="s">
        <v>14</v>
      </c>
      <c r="F1182" s="106" t="s">
        <v>539</v>
      </c>
      <c r="G1182" s="106" t="s">
        <v>48</v>
      </c>
      <c r="H1182" s="156">
        <f t="shared" si="290"/>
        <v>0</v>
      </c>
      <c r="I1182" s="157"/>
      <c r="J1182" s="157">
        <v>0</v>
      </c>
      <c r="K1182" s="157">
        <v>0</v>
      </c>
      <c r="L1182" s="157">
        <v>0</v>
      </c>
    </row>
    <row r="1183" spans="1:12" s="140" customFormat="1" ht="38.25">
      <c r="A1183" s="137"/>
      <c r="B1183" s="105" t="s">
        <v>314</v>
      </c>
      <c r="C1183" s="105"/>
      <c r="D1183" s="106" t="s">
        <v>20</v>
      </c>
      <c r="E1183" s="106" t="s">
        <v>14</v>
      </c>
      <c r="F1183" s="106" t="s">
        <v>315</v>
      </c>
      <c r="G1183" s="106"/>
      <c r="H1183" s="156">
        <f>I1183+J1183+K1183+L1183</f>
        <v>8539.2999999999993</v>
      </c>
      <c r="I1183" s="157">
        <f>I1184+I1191</f>
        <v>8539.2999999999993</v>
      </c>
      <c r="J1183" s="157">
        <f>J1184+J1191</f>
        <v>0</v>
      </c>
      <c r="K1183" s="157">
        <f>K1184+K1191</f>
        <v>0</v>
      </c>
      <c r="L1183" s="157">
        <f>L1184+L1191</f>
        <v>0</v>
      </c>
    </row>
    <row r="1184" spans="1:12" s="140" customFormat="1" ht="25.5">
      <c r="A1184" s="137"/>
      <c r="B1184" s="105" t="s">
        <v>537</v>
      </c>
      <c r="C1184" s="105"/>
      <c r="D1184" s="106" t="s">
        <v>20</v>
      </c>
      <c r="E1184" s="106" t="s">
        <v>14</v>
      </c>
      <c r="F1184" s="106" t="s">
        <v>542</v>
      </c>
      <c r="G1184" s="106"/>
      <c r="H1184" s="156">
        <f>SUM(I1184:L1184)</f>
        <v>8539.2999999999993</v>
      </c>
      <c r="I1184" s="157">
        <f>I1185+I1188</f>
        <v>8539.2999999999993</v>
      </c>
      <c r="J1184" s="157">
        <f>J1185+J1188</f>
        <v>0</v>
      </c>
      <c r="K1184" s="157">
        <f>K1185+K1188</f>
        <v>0</v>
      </c>
      <c r="L1184" s="157">
        <f>L1185+L1188</f>
        <v>0</v>
      </c>
    </row>
    <row r="1185" spans="1:14" s="140" customFormat="1" ht="38.25" hidden="1">
      <c r="A1185" s="137"/>
      <c r="B1185" s="105" t="s">
        <v>86</v>
      </c>
      <c r="C1185" s="138"/>
      <c r="D1185" s="106" t="s">
        <v>20</v>
      </c>
      <c r="E1185" s="106" t="s">
        <v>14</v>
      </c>
      <c r="F1185" s="106" t="s">
        <v>542</v>
      </c>
      <c r="G1185" s="106" t="s">
        <v>57</v>
      </c>
      <c r="H1185" s="156">
        <f t="shared" ref="H1185:H1190" si="293">I1185+J1185+K1185+L1185</f>
        <v>0</v>
      </c>
      <c r="I1185" s="157">
        <f t="shared" ref="I1185:L1186" si="294">I1186</f>
        <v>0</v>
      </c>
      <c r="J1185" s="157">
        <f t="shared" si="294"/>
        <v>0</v>
      </c>
      <c r="K1185" s="157">
        <f t="shared" si="294"/>
        <v>0</v>
      </c>
      <c r="L1185" s="157">
        <f t="shared" si="294"/>
        <v>0</v>
      </c>
      <c r="N1185" s="266"/>
    </row>
    <row r="1186" spans="1:14" s="140" customFormat="1" ht="38.25" hidden="1">
      <c r="A1186" s="137"/>
      <c r="B1186" s="105" t="s">
        <v>111</v>
      </c>
      <c r="C1186" s="138"/>
      <c r="D1186" s="106" t="s">
        <v>20</v>
      </c>
      <c r="E1186" s="106" t="s">
        <v>14</v>
      </c>
      <c r="F1186" s="106" t="s">
        <v>542</v>
      </c>
      <c r="G1186" s="106" t="s">
        <v>59</v>
      </c>
      <c r="H1186" s="156">
        <f t="shared" si="293"/>
        <v>0</v>
      </c>
      <c r="I1186" s="157">
        <f t="shared" si="294"/>
        <v>0</v>
      </c>
      <c r="J1186" s="157">
        <f t="shared" si="294"/>
        <v>0</v>
      </c>
      <c r="K1186" s="157">
        <f t="shared" si="294"/>
        <v>0</v>
      </c>
      <c r="L1186" s="157">
        <f t="shared" si="294"/>
        <v>0</v>
      </c>
      <c r="N1186" s="266"/>
    </row>
    <row r="1187" spans="1:14" s="140" customFormat="1" ht="51" hidden="1">
      <c r="A1187" s="137"/>
      <c r="B1187" s="105" t="s">
        <v>258</v>
      </c>
      <c r="C1187" s="138"/>
      <c r="D1187" s="106" t="s">
        <v>20</v>
      </c>
      <c r="E1187" s="106" t="s">
        <v>14</v>
      </c>
      <c r="F1187" s="106" t="s">
        <v>542</v>
      </c>
      <c r="G1187" s="106" t="s">
        <v>61</v>
      </c>
      <c r="H1187" s="156">
        <f t="shared" si="293"/>
        <v>0</v>
      </c>
      <c r="I1187" s="157">
        <v>0</v>
      </c>
      <c r="J1187" s="157">
        <v>0</v>
      </c>
      <c r="K1187" s="157">
        <v>0</v>
      </c>
      <c r="L1187" s="157">
        <v>0</v>
      </c>
    </row>
    <row r="1188" spans="1:14" s="140" customFormat="1" ht="51">
      <c r="A1188" s="137"/>
      <c r="B1188" s="105" t="s">
        <v>88</v>
      </c>
      <c r="C1188" s="105"/>
      <c r="D1188" s="106" t="s">
        <v>20</v>
      </c>
      <c r="E1188" s="106" t="s">
        <v>14</v>
      </c>
      <c r="F1188" s="106" t="s">
        <v>542</v>
      </c>
      <c r="G1188" s="106" t="s">
        <v>49</v>
      </c>
      <c r="H1188" s="156">
        <f t="shared" si="293"/>
        <v>8539.2999999999993</v>
      </c>
      <c r="I1188" s="157">
        <f t="shared" ref="I1188:L1189" si="295">I1189</f>
        <v>8539.2999999999993</v>
      </c>
      <c r="J1188" s="157">
        <f t="shared" si="295"/>
        <v>0</v>
      </c>
      <c r="K1188" s="157">
        <f t="shared" si="295"/>
        <v>0</v>
      </c>
      <c r="L1188" s="157">
        <f t="shared" si="295"/>
        <v>0</v>
      </c>
    </row>
    <row r="1189" spans="1:14" s="140" customFormat="1">
      <c r="A1189" s="137"/>
      <c r="B1189" s="105" t="s">
        <v>51</v>
      </c>
      <c r="C1189" s="105"/>
      <c r="D1189" s="106" t="s">
        <v>20</v>
      </c>
      <c r="E1189" s="106" t="s">
        <v>14</v>
      </c>
      <c r="F1189" s="106" t="s">
        <v>542</v>
      </c>
      <c r="G1189" s="106" t="s">
        <v>50</v>
      </c>
      <c r="H1189" s="156">
        <f t="shared" si="293"/>
        <v>8539.2999999999993</v>
      </c>
      <c r="I1189" s="157">
        <f t="shared" si="295"/>
        <v>8539.2999999999993</v>
      </c>
      <c r="J1189" s="157">
        <f t="shared" si="295"/>
        <v>0</v>
      </c>
      <c r="K1189" s="157">
        <f t="shared" si="295"/>
        <v>0</v>
      </c>
      <c r="L1189" s="157">
        <f t="shared" si="295"/>
        <v>0</v>
      </c>
    </row>
    <row r="1190" spans="1:14" s="140" customFormat="1" ht="25.5">
      <c r="A1190" s="137"/>
      <c r="B1190" s="105" t="s">
        <v>54</v>
      </c>
      <c r="C1190" s="105"/>
      <c r="D1190" s="106" t="s">
        <v>20</v>
      </c>
      <c r="E1190" s="106" t="s">
        <v>14</v>
      </c>
      <c r="F1190" s="106" t="s">
        <v>542</v>
      </c>
      <c r="G1190" s="106" t="s">
        <v>48</v>
      </c>
      <c r="H1190" s="156">
        <f t="shared" si="293"/>
        <v>8539.2999999999993</v>
      </c>
      <c r="I1190" s="157">
        <v>8539.2999999999993</v>
      </c>
      <c r="J1190" s="157">
        <v>0</v>
      </c>
      <c r="K1190" s="157">
        <v>0</v>
      </c>
      <c r="L1190" s="157">
        <v>0</v>
      </c>
    </row>
    <row r="1191" spans="1:14" s="140" customFormat="1" ht="63.75" hidden="1">
      <c r="A1191" s="137"/>
      <c r="B1191" s="206" t="s">
        <v>586</v>
      </c>
      <c r="C1191" s="105"/>
      <c r="D1191" s="106" t="s">
        <v>20</v>
      </c>
      <c r="E1191" s="106" t="s">
        <v>14</v>
      </c>
      <c r="F1191" s="106" t="s">
        <v>591</v>
      </c>
      <c r="G1191" s="106"/>
      <c r="H1191" s="156">
        <f>SUM(I1191:L1191)</f>
        <v>0</v>
      </c>
      <c r="I1191" s="157">
        <f t="shared" ref="I1191:L1193" si="296">I1192</f>
        <v>0</v>
      </c>
      <c r="J1191" s="157">
        <f t="shared" si="296"/>
        <v>0</v>
      </c>
      <c r="K1191" s="157">
        <f t="shared" si="296"/>
        <v>0</v>
      </c>
      <c r="L1191" s="157">
        <f t="shared" si="296"/>
        <v>0</v>
      </c>
    </row>
    <row r="1192" spans="1:14" s="140" customFormat="1" ht="51" hidden="1">
      <c r="A1192" s="137"/>
      <c r="B1192" s="105" t="s">
        <v>88</v>
      </c>
      <c r="C1192" s="105"/>
      <c r="D1192" s="106" t="s">
        <v>20</v>
      </c>
      <c r="E1192" s="106" t="s">
        <v>14</v>
      </c>
      <c r="F1192" s="106" t="s">
        <v>591</v>
      </c>
      <c r="G1192" s="106" t="s">
        <v>49</v>
      </c>
      <c r="H1192" s="156">
        <f>I1192+J1192+K1192+L1192</f>
        <v>0</v>
      </c>
      <c r="I1192" s="157">
        <f t="shared" si="296"/>
        <v>0</v>
      </c>
      <c r="J1192" s="157">
        <f t="shared" si="296"/>
        <v>0</v>
      </c>
      <c r="K1192" s="157">
        <f t="shared" si="296"/>
        <v>0</v>
      </c>
      <c r="L1192" s="157">
        <f t="shared" si="296"/>
        <v>0</v>
      </c>
    </row>
    <row r="1193" spans="1:14" s="140" customFormat="1" hidden="1">
      <c r="A1193" s="137"/>
      <c r="B1193" s="105" t="s">
        <v>51</v>
      </c>
      <c r="C1193" s="105"/>
      <c r="D1193" s="106" t="s">
        <v>20</v>
      </c>
      <c r="E1193" s="106" t="s">
        <v>14</v>
      </c>
      <c r="F1193" s="106" t="s">
        <v>591</v>
      </c>
      <c r="G1193" s="106" t="s">
        <v>50</v>
      </c>
      <c r="H1193" s="156">
        <f>I1193+J1193+K1193+L1193</f>
        <v>0</v>
      </c>
      <c r="I1193" s="157">
        <f t="shared" si="296"/>
        <v>0</v>
      </c>
      <c r="J1193" s="157">
        <f t="shared" si="296"/>
        <v>0</v>
      </c>
      <c r="K1193" s="157">
        <f t="shared" si="296"/>
        <v>0</v>
      </c>
      <c r="L1193" s="157">
        <f t="shared" si="296"/>
        <v>0</v>
      </c>
    </row>
    <row r="1194" spans="1:14" s="140" customFormat="1" ht="25.5" hidden="1">
      <c r="A1194" s="137"/>
      <c r="B1194" s="105" t="s">
        <v>54</v>
      </c>
      <c r="C1194" s="105"/>
      <c r="D1194" s="106" t="s">
        <v>20</v>
      </c>
      <c r="E1194" s="106" t="s">
        <v>14</v>
      </c>
      <c r="F1194" s="106" t="s">
        <v>591</v>
      </c>
      <c r="G1194" s="106" t="s">
        <v>48</v>
      </c>
      <c r="H1194" s="156">
        <f>I1194+J1194+K1194+L1194</f>
        <v>0</v>
      </c>
      <c r="I1194" s="157">
        <v>0</v>
      </c>
      <c r="J1194" s="157">
        <v>0</v>
      </c>
      <c r="K1194" s="157">
        <v>0</v>
      </c>
      <c r="L1194" s="157"/>
    </row>
    <row r="1195" spans="1:14" s="140" customFormat="1">
      <c r="A1195" s="188"/>
      <c r="B1195" s="262" t="s">
        <v>30</v>
      </c>
      <c r="C1195" s="189"/>
      <c r="D1195" s="129" t="s">
        <v>20</v>
      </c>
      <c r="E1195" s="129" t="s">
        <v>16</v>
      </c>
      <c r="F1195" s="129"/>
      <c r="G1195" s="129"/>
      <c r="H1195" s="156">
        <f>I1195+J1195+K1195+L1195</f>
        <v>-619.20000000000005</v>
      </c>
      <c r="I1195" s="156">
        <f>I1196</f>
        <v>-1755.4</v>
      </c>
      <c r="J1195" s="156">
        <f>J1196</f>
        <v>0</v>
      </c>
      <c r="K1195" s="156">
        <f>K1196</f>
        <v>536.20000000000005</v>
      </c>
      <c r="L1195" s="156">
        <f>L1196</f>
        <v>600</v>
      </c>
    </row>
    <row r="1196" spans="1:14" s="140" customFormat="1" ht="38.25">
      <c r="A1196" s="188"/>
      <c r="B1196" s="105" t="s">
        <v>160</v>
      </c>
      <c r="C1196" s="189"/>
      <c r="D1196" s="106" t="s">
        <v>20</v>
      </c>
      <c r="E1196" s="106" t="s">
        <v>16</v>
      </c>
      <c r="F1196" s="106" t="s">
        <v>299</v>
      </c>
      <c r="G1196" s="129"/>
      <c r="H1196" s="156">
        <f>I1196+J1196+K1196+L1196</f>
        <v>-619.20000000000005</v>
      </c>
      <c r="I1196" s="157">
        <f>I1197+I1230+I1223</f>
        <v>-1755.4</v>
      </c>
      <c r="J1196" s="157">
        <f>J1197+J1230+J1223</f>
        <v>0</v>
      </c>
      <c r="K1196" s="157">
        <f>K1197+K1230+K1223</f>
        <v>536.20000000000005</v>
      </c>
      <c r="L1196" s="157">
        <f>L1197+L1230+L1223</f>
        <v>600</v>
      </c>
    </row>
    <row r="1197" spans="1:14" s="140" customFormat="1" ht="25.5">
      <c r="A1197" s="269"/>
      <c r="B1197" s="105" t="s">
        <v>313</v>
      </c>
      <c r="C1197" s="189"/>
      <c r="D1197" s="106" t="s">
        <v>20</v>
      </c>
      <c r="E1197" s="106" t="s">
        <v>16</v>
      </c>
      <c r="F1197" s="106" t="s">
        <v>301</v>
      </c>
      <c r="G1197" s="129"/>
      <c r="H1197" s="156">
        <f>SUM(I1197:L1197)</f>
        <v>-619.20000000000005</v>
      </c>
      <c r="I1197" s="157">
        <f>I1198</f>
        <v>-1755.4</v>
      </c>
      <c r="J1197" s="157">
        <f>J1198</f>
        <v>0</v>
      </c>
      <c r="K1197" s="157">
        <f>K1198</f>
        <v>536.20000000000005</v>
      </c>
      <c r="L1197" s="157">
        <f>L1198</f>
        <v>600</v>
      </c>
    </row>
    <row r="1198" spans="1:14" s="140" customFormat="1" ht="25.5">
      <c r="A1198" s="188"/>
      <c r="B1198" s="105" t="s">
        <v>306</v>
      </c>
      <c r="C1198" s="189"/>
      <c r="D1198" s="106" t="s">
        <v>20</v>
      </c>
      <c r="E1198" s="106" t="s">
        <v>16</v>
      </c>
      <c r="F1198" s="106" t="s">
        <v>307</v>
      </c>
      <c r="G1198" s="129"/>
      <c r="H1198" s="156">
        <f>SUM(I1198:L1198)</f>
        <v>-619.20000000000005</v>
      </c>
      <c r="I1198" s="157">
        <f>I1199+I1203+I1207+I1211+I1215+I1219</f>
        <v>-1755.4</v>
      </c>
      <c r="J1198" s="157">
        <f t="shared" ref="J1198:L1198" si="297">J1199+J1203+J1207+J1211+J1215+J1219</f>
        <v>0</v>
      </c>
      <c r="K1198" s="157">
        <f t="shared" si="297"/>
        <v>536.20000000000005</v>
      </c>
      <c r="L1198" s="157">
        <f t="shared" si="297"/>
        <v>600</v>
      </c>
    </row>
    <row r="1199" spans="1:14" s="140" customFormat="1" ht="38.25">
      <c r="A1199" s="137"/>
      <c r="B1199" s="105" t="s">
        <v>308</v>
      </c>
      <c r="C1199" s="105"/>
      <c r="D1199" s="106" t="s">
        <v>20</v>
      </c>
      <c r="E1199" s="106" t="s">
        <v>16</v>
      </c>
      <c r="F1199" s="106" t="s">
        <v>309</v>
      </c>
      <c r="G1199" s="106"/>
      <c r="H1199" s="156">
        <f t="shared" ref="H1199:H1206" si="298">I1199+J1199+K1199+L1199</f>
        <v>-1841.7</v>
      </c>
      <c r="I1199" s="157">
        <f t="shared" ref="I1199:L1201" si="299">I1200</f>
        <v>-1841.7</v>
      </c>
      <c r="J1199" s="157">
        <f t="shared" si="299"/>
        <v>0</v>
      </c>
      <c r="K1199" s="157">
        <f t="shared" si="299"/>
        <v>0</v>
      </c>
      <c r="L1199" s="157">
        <f t="shared" si="299"/>
        <v>0</v>
      </c>
    </row>
    <row r="1200" spans="1:14" s="140" customFormat="1" ht="51">
      <c r="A1200" s="137"/>
      <c r="B1200" s="105" t="s">
        <v>88</v>
      </c>
      <c r="C1200" s="105"/>
      <c r="D1200" s="106" t="s">
        <v>20</v>
      </c>
      <c r="E1200" s="106" t="s">
        <v>16</v>
      </c>
      <c r="F1200" s="106" t="s">
        <v>309</v>
      </c>
      <c r="G1200" s="106" t="s">
        <v>49</v>
      </c>
      <c r="H1200" s="156">
        <f t="shared" si="298"/>
        <v>-1841.7</v>
      </c>
      <c r="I1200" s="157">
        <f>I1201</f>
        <v>-1841.7</v>
      </c>
      <c r="J1200" s="157">
        <f t="shared" si="299"/>
        <v>0</v>
      </c>
      <c r="K1200" s="157">
        <f t="shared" si="299"/>
        <v>0</v>
      </c>
      <c r="L1200" s="157">
        <f t="shared" si="299"/>
        <v>0</v>
      </c>
    </row>
    <row r="1201" spans="1:12" s="230" customFormat="1">
      <c r="A1201" s="137"/>
      <c r="B1201" s="105" t="s">
        <v>51</v>
      </c>
      <c r="C1201" s="105"/>
      <c r="D1201" s="106" t="s">
        <v>20</v>
      </c>
      <c r="E1201" s="106" t="s">
        <v>16</v>
      </c>
      <c r="F1201" s="106" t="s">
        <v>309</v>
      </c>
      <c r="G1201" s="106" t="s">
        <v>50</v>
      </c>
      <c r="H1201" s="156">
        <f t="shared" si="298"/>
        <v>-1841.7</v>
      </c>
      <c r="I1201" s="157">
        <f>I1202</f>
        <v>-1841.7</v>
      </c>
      <c r="J1201" s="157">
        <f t="shared" si="299"/>
        <v>0</v>
      </c>
      <c r="K1201" s="157">
        <f t="shared" si="299"/>
        <v>0</v>
      </c>
      <c r="L1201" s="157">
        <f t="shared" si="299"/>
        <v>0</v>
      </c>
    </row>
    <row r="1202" spans="1:12" s="230" customFormat="1" ht="55.5" customHeight="1">
      <c r="A1202" s="137"/>
      <c r="B1202" s="105" t="s">
        <v>52</v>
      </c>
      <c r="C1202" s="105"/>
      <c r="D1202" s="106" t="s">
        <v>20</v>
      </c>
      <c r="E1202" s="106" t="s">
        <v>16</v>
      </c>
      <c r="F1202" s="106" t="s">
        <v>309</v>
      </c>
      <c r="G1202" s="106" t="s">
        <v>53</v>
      </c>
      <c r="H1202" s="156">
        <f t="shared" si="298"/>
        <v>-1841.7</v>
      </c>
      <c r="I1202" s="157">
        <f>-1265.4-40.1-536.2</f>
        <v>-1841.7</v>
      </c>
      <c r="J1202" s="157">
        <v>0</v>
      </c>
      <c r="K1202" s="157">
        <v>0</v>
      </c>
      <c r="L1202" s="157">
        <v>0</v>
      </c>
    </row>
    <row r="1203" spans="1:12" s="230" customFormat="1" ht="318.75">
      <c r="A1203" s="137"/>
      <c r="B1203" s="66" t="s">
        <v>492</v>
      </c>
      <c r="C1203" s="105"/>
      <c r="D1203" s="106" t="s">
        <v>20</v>
      </c>
      <c r="E1203" s="106" t="s">
        <v>16</v>
      </c>
      <c r="F1203" s="106" t="s">
        <v>310</v>
      </c>
      <c r="G1203" s="106"/>
      <c r="H1203" s="156">
        <f t="shared" si="298"/>
        <v>536.20000000000005</v>
      </c>
      <c r="I1203" s="157">
        <f>I1204</f>
        <v>0</v>
      </c>
      <c r="J1203" s="157">
        <f t="shared" ref="J1203:L1205" si="300">J1204</f>
        <v>0</v>
      </c>
      <c r="K1203" s="157">
        <f t="shared" si="300"/>
        <v>536.20000000000005</v>
      </c>
      <c r="L1203" s="157">
        <f t="shared" si="300"/>
        <v>0</v>
      </c>
    </row>
    <row r="1204" spans="1:12" s="230" customFormat="1" ht="51">
      <c r="A1204" s="137"/>
      <c r="B1204" s="105" t="s">
        <v>88</v>
      </c>
      <c r="C1204" s="105"/>
      <c r="D1204" s="106" t="s">
        <v>20</v>
      </c>
      <c r="E1204" s="106" t="s">
        <v>16</v>
      </c>
      <c r="F1204" s="106" t="s">
        <v>310</v>
      </c>
      <c r="G1204" s="106" t="s">
        <v>49</v>
      </c>
      <c r="H1204" s="156">
        <f t="shared" si="298"/>
        <v>536.20000000000005</v>
      </c>
      <c r="I1204" s="157">
        <f>I1205</f>
        <v>0</v>
      </c>
      <c r="J1204" s="157">
        <f t="shared" si="300"/>
        <v>0</v>
      </c>
      <c r="K1204" s="157">
        <f t="shared" si="300"/>
        <v>536.20000000000005</v>
      </c>
      <c r="L1204" s="157">
        <f t="shared" si="300"/>
        <v>0</v>
      </c>
    </row>
    <row r="1205" spans="1:12" s="230" customFormat="1" ht="22.5" customHeight="1">
      <c r="A1205" s="137"/>
      <c r="B1205" s="105" t="s">
        <v>51</v>
      </c>
      <c r="C1205" s="105"/>
      <c r="D1205" s="106" t="s">
        <v>20</v>
      </c>
      <c r="E1205" s="106" t="s">
        <v>16</v>
      </c>
      <c r="F1205" s="106" t="s">
        <v>310</v>
      </c>
      <c r="G1205" s="106" t="s">
        <v>50</v>
      </c>
      <c r="H1205" s="156">
        <f t="shared" si="298"/>
        <v>536.20000000000005</v>
      </c>
      <c r="I1205" s="157">
        <f>I1206</f>
        <v>0</v>
      </c>
      <c r="J1205" s="157">
        <f t="shared" si="300"/>
        <v>0</v>
      </c>
      <c r="K1205" s="157">
        <f t="shared" si="300"/>
        <v>536.20000000000005</v>
      </c>
      <c r="L1205" s="157">
        <f t="shared" si="300"/>
        <v>0</v>
      </c>
    </row>
    <row r="1206" spans="1:12" s="230" customFormat="1" ht="22.5" customHeight="1">
      <c r="A1206" s="137"/>
      <c r="B1206" s="105" t="s">
        <v>52</v>
      </c>
      <c r="C1206" s="105"/>
      <c r="D1206" s="106" t="s">
        <v>20</v>
      </c>
      <c r="E1206" s="106" t="s">
        <v>16</v>
      </c>
      <c r="F1206" s="106" t="s">
        <v>310</v>
      </c>
      <c r="G1206" s="106" t="s">
        <v>53</v>
      </c>
      <c r="H1206" s="156">
        <f t="shared" si="298"/>
        <v>536.20000000000005</v>
      </c>
      <c r="I1206" s="157">
        <v>0</v>
      </c>
      <c r="J1206" s="157">
        <v>0</v>
      </c>
      <c r="K1206" s="157">
        <v>536.20000000000005</v>
      </c>
      <c r="L1206" s="157">
        <v>0</v>
      </c>
    </row>
    <row r="1207" spans="1:12" s="230" customFormat="1" ht="102" hidden="1">
      <c r="A1207" s="137"/>
      <c r="B1207" s="264" t="s">
        <v>505</v>
      </c>
      <c r="C1207" s="105"/>
      <c r="D1207" s="106" t="s">
        <v>20</v>
      </c>
      <c r="E1207" s="106" t="s">
        <v>16</v>
      </c>
      <c r="F1207" s="106" t="s">
        <v>311</v>
      </c>
      <c r="G1207" s="106"/>
      <c r="H1207" s="156">
        <f t="shared" ref="H1207:H1214" si="301">I1207+J1207+K1207+L1207</f>
        <v>0</v>
      </c>
      <c r="I1207" s="157">
        <f t="shared" ref="I1207:L1209" si="302">I1208</f>
        <v>0</v>
      </c>
      <c r="J1207" s="157">
        <f t="shared" si="302"/>
        <v>0</v>
      </c>
      <c r="K1207" s="157">
        <f t="shared" si="302"/>
        <v>0</v>
      </c>
      <c r="L1207" s="157">
        <f t="shared" si="302"/>
        <v>0</v>
      </c>
    </row>
    <row r="1208" spans="1:12" s="230" customFormat="1" ht="22.5" hidden="1" customHeight="1">
      <c r="A1208" s="137"/>
      <c r="B1208" s="105" t="s">
        <v>88</v>
      </c>
      <c r="C1208" s="105"/>
      <c r="D1208" s="106" t="s">
        <v>20</v>
      </c>
      <c r="E1208" s="106" t="s">
        <v>16</v>
      </c>
      <c r="F1208" s="106" t="s">
        <v>311</v>
      </c>
      <c r="G1208" s="106" t="s">
        <v>49</v>
      </c>
      <c r="H1208" s="156">
        <f t="shared" si="301"/>
        <v>0</v>
      </c>
      <c r="I1208" s="157">
        <f t="shared" si="302"/>
        <v>0</v>
      </c>
      <c r="J1208" s="157">
        <f t="shared" si="302"/>
        <v>0</v>
      </c>
      <c r="K1208" s="157">
        <f t="shared" si="302"/>
        <v>0</v>
      </c>
      <c r="L1208" s="157">
        <f t="shared" si="302"/>
        <v>0</v>
      </c>
    </row>
    <row r="1209" spans="1:12" s="230" customFormat="1" hidden="1">
      <c r="A1209" s="137"/>
      <c r="B1209" s="105" t="s">
        <v>51</v>
      </c>
      <c r="C1209" s="105"/>
      <c r="D1209" s="106" t="s">
        <v>20</v>
      </c>
      <c r="E1209" s="106" t="s">
        <v>16</v>
      </c>
      <c r="F1209" s="106" t="s">
        <v>311</v>
      </c>
      <c r="G1209" s="106" t="s">
        <v>50</v>
      </c>
      <c r="H1209" s="156">
        <f t="shared" si="301"/>
        <v>0</v>
      </c>
      <c r="I1209" s="157">
        <f t="shared" si="302"/>
        <v>0</v>
      </c>
      <c r="J1209" s="157">
        <f t="shared" si="302"/>
        <v>0</v>
      </c>
      <c r="K1209" s="157">
        <f t="shared" si="302"/>
        <v>0</v>
      </c>
      <c r="L1209" s="157">
        <f t="shared" si="302"/>
        <v>0</v>
      </c>
    </row>
    <row r="1210" spans="1:12" s="140" customFormat="1" ht="76.5" hidden="1">
      <c r="A1210" s="137"/>
      <c r="B1210" s="105" t="s">
        <v>52</v>
      </c>
      <c r="C1210" s="105"/>
      <c r="D1210" s="106" t="s">
        <v>20</v>
      </c>
      <c r="E1210" s="106" t="s">
        <v>16</v>
      </c>
      <c r="F1210" s="106" t="s">
        <v>311</v>
      </c>
      <c r="G1210" s="106" t="s">
        <v>53</v>
      </c>
      <c r="H1210" s="156">
        <f t="shared" si="301"/>
        <v>0</v>
      </c>
      <c r="I1210" s="157">
        <v>0</v>
      </c>
      <c r="J1210" s="157">
        <v>0</v>
      </c>
      <c r="K1210" s="157">
        <v>0</v>
      </c>
      <c r="L1210" s="157">
        <v>0</v>
      </c>
    </row>
    <row r="1211" spans="1:12" s="140" customFormat="1" ht="43.5" hidden="1" customHeight="1">
      <c r="A1211" s="137"/>
      <c r="B1211" s="264" t="s">
        <v>506</v>
      </c>
      <c r="C1211" s="105"/>
      <c r="D1211" s="106" t="s">
        <v>20</v>
      </c>
      <c r="E1211" s="106" t="s">
        <v>16</v>
      </c>
      <c r="F1211" s="106" t="s">
        <v>312</v>
      </c>
      <c r="G1211" s="106"/>
      <c r="H1211" s="156">
        <f t="shared" si="301"/>
        <v>0</v>
      </c>
      <c r="I1211" s="157">
        <f t="shared" ref="I1211:L1213" si="303">I1212</f>
        <v>0</v>
      </c>
      <c r="J1211" s="157">
        <f t="shared" si="303"/>
        <v>0</v>
      </c>
      <c r="K1211" s="157">
        <f t="shared" si="303"/>
        <v>0</v>
      </c>
      <c r="L1211" s="157">
        <f t="shared" si="303"/>
        <v>0</v>
      </c>
    </row>
    <row r="1212" spans="1:12" s="140" customFormat="1" ht="51" hidden="1">
      <c r="A1212" s="137"/>
      <c r="B1212" s="105" t="s">
        <v>88</v>
      </c>
      <c r="C1212" s="105"/>
      <c r="D1212" s="106" t="s">
        <v>20</v>
      </c>
      <c r="E1212" s="106" t="s">
        <v>16</v>
      </c>
      <c r="F1212" s="106" t="s">
        <v>312</v>
      </c>
      <c r="G1212" s="106" t="s">
        <v>49</v>
      </c>
      <c r="H1212" s="156">
        <f t="shared" si="301"/>
        <v>0</v>
      </c>
      <c r="I1212" s="157">
        <f t="shared" si="303"/>
        <v>0</v>
      </c>
      <c r="J1212" s="157">
        <f t="shared" si="303"/>
        <v>0</v>
      </c>
      <c r="K1212" s="157">
        <f t="shared" si="303"/>
        <v>0</v>
      </c>
      <c r="L1212" s="157">
        <f t="shared" si="303"/>
        <v>0</v>
      </c>
    </row>
    <row r="1213" spans="1:12" s="140" customFormat="1" hidden="1">
      <c r="A1213" s="137"/>
      <c r="B1213" s="105" t="s">
        <v>51</v>
      </c>
      <c r="C1213" s="105"/>
      <c r="D1213" s="106" t="s">
        <v>20</v>
      </c>
      <c r="E1213" s="106" t="s">
        <v>16</v>
      </c>
      <c r="F1213" s="106" t="s">
        <v>312</v>
      </c>
      <c r="G1213" s="106" t="s">
        <v>50</v>
      </c>
      <c r="H1213" s="156">
        <f t="shared" si="301"/>
        <v>0</v>
      </c>
      <c r="I1213" s="157">
        <f t="shared" si="303"/>
        <v>0</v>
      </c>
      <c r="J1213" s="157">
        <f t="shared" si="303"/>
        <v>0</v>
      </c>
      <c r="K1213" s="157">
        <f t="shared" si="303"/>
        <v>0</v>
      </c>
      <c r="L1213" s="157">
        <f t="shared" si="303"/>
        <v>0</v>
      </c>
    </row>
    <row r="1214" spans="1:12" s="140" customFormat="1" ht="76.5" hidden="1">
      <c r="A1214" s="137"/>
      <c r="B1214" s="105" t="s">
        <v>52</v>
      </c>
      <c r="C1214" s="105"/>
      <c r="D1214" s="106" t="s">
        <v>20</v>
      </c>
      <c r="E1214" s="106" t="s">
        <v>16</v>
      </c>
      <c r="F1214" s="106" t="s">
        <v>312</v>
      </c>
      <c r="G1214" s="106" t="s">
        <v>53</v>
      </c>
      <c r="H1214" s="156">
        <f t="shared" si="301"/>
        <v>0</v>
      </c>
      <c r="I1214" s="157">
        <v>0</v>
      </c>
      <c r="J1214" s="157">
        <v>0</v>
      </c>
      <c r="K1214" s="157">
        <v>0</v>
      </c>
      <c r="L1214" s="157">
        <v>0</v>
      </c>
    </row>
    <row r="1215" spans="1:12" s="140" customFormat="1" ht="25.5">
      <c r="A1215" s="137"/>
      <c r="B1215" s="105" t="s">
        <v>537</v>
      </c>
      <c r="C1215" s="105"/>
      <c r="D1215" s="106" t="s">
        <v>20</v>
      </c>
      <c r="E1215" s="106" t="s">
        <v>16</v>
      </c>
      <c r="F1215" s="106" t="s">
        <v>541</v>
      </c>
      <c r="G1215" s="106"/>
      <c r="H1215" s="156">
        <f t="shared" ref="H1215:H1229" si="304">SUM(I1215:L1215)</f>
        <v>86.3</v>
      </c>
      <c r="I1215" s="157">
        <f>I1216</f>
        <v>86.3</v>
      </c>
      <c r="J1215" s="157">
        <f t="shared" ref="J1215:L1217" si="305">J1216</f>
        <v>0</v>
      </c>
      <c r="K1215" s="157">
        <f t="shared" si="305"/>
        <v>0</v>
      </c>
      <c r="L1215" s="157">
        <f t="shared" si="305"/>
        <v>0</v>
      </c>
    </row>
    <row r="1216" spans="1:12" s="140" customFormat="1" ht="51">
      <c r="A1216" s="137"/>
      <c r="B1216" s="105" t="s">
        <v>88</v>
      </c>
      <c r="C1216" s="105"/>
      <c r="D1216" s="106" t="s">
        <v>20</v>
      </c>
      <c r="E1216" s="106" t="s">
        <v>16</v>
      </c>
      <c r="F1216" s="106" t="s">
        <v>541</v>
      </c>
      <c r="G1216" s="106" t="s">
        <v>49</v>
      </c>
      <c r="H1216" s="156">
        <f t="shared" si="304"/>
        <v>86.3</v>
      </c>
      <c r="I1216" s="157">
        <f>I1217</f>
        <v>86.3</v>
      </c>
      <c r="J1216" s="157">
        <f t="shared" si="305"/>
        <v>0</v>
      </c>
      <c r="K1216" s="157">
        <f t="shared" si="305"/>
        <v>0</v>
      </c>
      <c r="L1216" s="157">
        <f t="shared" si="305"/>
        <v>0</v>
      </c>
    </row>
    <row r="1217" spans="1:12" s="140" customFormat="1">
      <c r="A1217" s="137"/>
      <c r="B1217" s="105" t="s">
        <v>51</v>
      </c>
      <c r="C1217" s="105"/>
      <c r="D1217" s="106" t="s">
        <v>20</v>
      </c>
      <c r="E1217" s="106" t="s">
        <v>16</v>
      </c>
      <c r="F1217" s="106" t="s">
        <v>541</v>
      </c>
      <c r="G1217" s="106" t="s">
        <v>50</v>
      </c>
      <c r="H1217" s="156">
        <f t="shared" si="304"/>
        <v>86.3</v>
      </c>
      <c r="I1217" s="157">
        <f>I1218</f>
        <v>86.3</v>
      </c>
      <c r="J1217" s="157">
        <f t="shared" si="305"/>
        <v>0</v>
      </c>
      <c r="K1217" s="157">
        <f t="shared" si="305"/>
        <v>0</v>
      </c>
      <c r="L1217" s="157">
        <f t="shared" si="305"/>
        <v>0</v>
      </c>
    </row>
    <row r="1218" spans="1:12" s="140" customFormat="1" ht="25.5">
      <c r="A1218" s="137"/>
      <c r="B1218" s="105" t="s">
        <v>54</v>
      </c>
      <c r="C1218" s="105"/>
      <c r="D1218" s="106" t="s">
        <v>20</v>
      </c>
      <c r="E1218" s="106" t="s">
        <v>16</v>
      </c>
      <c r="F1218" s="106" t="s">
        <v>541</v>
      </c>
      <c r="G1218" s="106" t="s">
        <v>48</v>
      </c>
      <c r="H1218" s="156">
        <f t="shared" si="304"/>
        <v>86.3</v>
      </c>
      <c r="I1218" s="157">
        <v>86.3</v>
      </c>
      <c r="J1218" s="157">
        <v>0</v>
      </c>
      <c r="K1218" s="157">
        <v>0</v>
      </c>
      <c r="L1218" s="157">
        <v>0</v>
      </c>
    </row>
    <row r="1219" spans="1:12" s="140" customFormat="1" ht="38.25">
      <c r="A1219" s="137"/>
      <c r="B1219" s="105" t="s">
        <v>679</v>
      </c>
      <c r="C1219" s="105"/>
      <c r="D1219" s="106" t="s">
        <v>20</v>
      </c>
      <c r="E1219" s="106" t="s">
        <v>16</v>
      </c>
      <c r="F1219" s="106" t="s">
        <v>680</v>
      </c>
      <c r="G1219" s="106"/>
      <c r="H1219" s="156">
        <f>SUM(I1219:L1219)</f>
        <v>600</v>
      </c>
      <c r="I1219" s="157">
        <f>I1220</f>
        <v>0</v>
      </c>
      <c r="J1219" s="157">
        <f t="shared" ref="J1219:L1219" si="306">J1220</f>
        <v>0</v>
      </c>
      <c r="K1219" s="157">
        <f t="shared" si="306"/>
        <v>0</v>
      </c>
      <c r="L1219" s="157">
        <f t="shared" si="306"/>
        <v>600</v>
      </c>
    </row>
    <row r="1220" spans="1:12" s="140" customFormat="1" ht="51">
      <c r="A1220" s="137"/>
      <c r="B1220" s="105" t="s">
        <v>88</v>
      </c>
      <c r="C1220" s="105"/>
      <c r="D1220" s="106" t="s">
        <v>20</v>
      </c>
      <c r="E1220" s="106" t="s">
        <v>16</v>
      </c>
      <c r="F1220" s="106" t="s">
        <v>680</v>
      </c>
      <c r="G1220" s="106" t="s">
        <v>49</v>
      </c>
      <c r="H1220" s="156">
        <f>SUM(I1220:L1220)</f>
        <v>600</v>
      </c>
      <c r="I1220" s="157">
        <f>I1221</f>
        <v>0</v>
      </c>
      <c r="J1220" s="157">
        <f t="shared" ref="J1220:L1220" si="307">J1221</f>
        <v>0</v>
      </c>
      <c r="K1220" s="157">
        <f t="shared" si="307"/>
        <v>0</v>
      </c>
      <c r="L1220" s="157">
        <f t="shared" si="307"/>
        <v>600</v>
      </c>
    </row>
    <row r="1221" spans="1:12" s="140" customFormat="1">
      <c r="A1221" s="137"/>
      <c r="B1221" s="105" t="s">
        <v>51</v>
      </c>
      <c r="C1221" s="105"/>
      <c r="D1221" s="106" t="s">
        <v>20</v>
      </c>
      <c r="E1221" s="106" t="s">
        <v>16</v>
      </c>
      <c r="F1221" s="106" t="s">
        <v>680</v>
      </c>
      <c r="G1221" s="106" t="s">
        <v>50</v>
      </c>
      <c r="H1221" s="156">
        <f>SUM(I1221:L1221)</f>
        <v>600</v>
      </c>
      <c r="I1221" s="157">
        <f>I1222</f>
        <v>0</v>
      </c>
      <c r="J1221" s="157">
        <f t="shared" ref="J1221:L1221" si="308">J1222</f>
        <v>0</v>
      </c>
      <c r="K1221" s="157">
        <f t="shared" si="308"/>
        <v>0</v>
      </c>
      <c r="L1221" s="157">
        <f t="shared" si="308"/>
        <v>600</v>
      </c>
    </row>
    <row r="1222" spans="1:12" s="140" customFormat="1" ht="76.5">
      <c r="A1222" s="137"/>
      <c r="B1222" s="105" t="s">
        <v>52</v>
      </c>
      <c r="C1222" s="105"/>
      <c r="D1222" s="106" t="s">
        <v>20</v>
      </c>
      <c r="E1222" s="106" t="s">
        <v>16</v>
      </c>
      <c r="F1222" s="106" t="s">
        <v>680</v>
      </c>
      <c r="G1222" s="106" t="s">
        <v>53</v>
      </c>
      <c r="H1222" s="156">
        <f>SUM(I1222:L1222)</f>
        <v>600</v>
      </c>
      <c r="I1222" s="157">
        <v>0</v>
      </c>
      <c r="J1222" s="157">
        <v>0</v>
      </c>
      <c r="K1222" s="157">
        <v>0</v>
      </c>
      <c r="L1222" s="157">
        <v>600</v>
      </c>
    </row>
    <row r="1223" spans="1:12" s="140" customFormat="1" ht="25.5" hidden="1">
      <c r="A1223" s="137"/>
      <c r="B1223" s="105" t="s">
        <v>325</v>
      </c>
      <c r="C1223" s="105"/>
      <c r="D1223" s="106" t="s">
        <v>20</v>
      </c>
      <c r="E1223" s="106" t="s">
        <v>16</v>
      </c>
      <c r="F1223" s="106" t="s">
        <v>326</v>
      </c>
      <c r="G1223" s="106"/>
      <c r="H1223" s="156">
        <f t="shared" si="304"/>
        <v>0</v>
      </c>
      <c r="I1223" s="157">
        <f>I1224</f>
        <v>0</v>
      </c>
      <c r="J1223" s="157">
        <f t="shared" ref="J1223:L1228" si="309">J1224</f>
        <v>0</v>
      </c>
      <c r="K1223" s="157">
        <f t="shared" si="309"/>
        <v>0</v>
      </c>
      <c r="L1223" s="157">
        <f t="shared" si="309"/>
        <v>0</v>
      </c>
    </row>
    <row r="1224" spans="1:12" s="140" customFormat="1" ht="25.5" hidden="1">
      <c r="A1224" s="137"/>
      <c r="B1224" s="105" t="s">
        <v>537</v>
      </c>
      <c r="C1224" s="105"/>
      <c r="D1224" s="106" t="s">
        <v>20</v>
      </c>
      <c r="E1224" s="106" t="s">
        <v>16</v>
      </c>
      <c r="F1224" s="106" t="s">
        <v>539</v>
      </c>
      <c r="G1224" s="106"/>
      <c r="H1224" s="156">
        <f t="shared" si="304"/>
        <v>0</v>
      </c>
      <c r="I1224" s="157">
        <f>I1225</f>
        <v>0</v>
      </c>
      <c r="J1224" s="157">
        <f t="shared" si="309"/>
        <v>0</v>
      </c>
      <c r="K1224" s="157">
        <f t="shared" si="309"/>
        <v>0</v>
      </c>
      <c r="L1224" s="157">
        <f t="shared" si="309"/>
        <v>0</v>
      </c>
    </row>
    <row r="1225" spans="1:12" s="140" customFormat="1" ht="51" hidden="1">
      <c r="A1225" s="137"/>
      <c r="B1225" s="105" t="s">
        <v>88</v>
      </c>
      <c r="C1225" s="105"/>
      <c r="D1225" s="106" t="s">
        <v>20</v>
      </c>
      <c r="E1225" s="106" t="s">
        <v>16</v>
      </c>
      <c r="F1225" s="106" t="s">
        <v>539</v>
      </c>
      <c r="G1225" s="106" t="s">
        <v>49</v>
      </c>
      <c r="H1225" s="156">
        <f t="shared" si="304"/>
        <v>0</v>
      </c>
      <c r="I1225" s="157">
        <f>I1226+I1228</f>
        <v>0</v>
      </c>
      <c r="J1225" s="157">
        <f>J1226+J1228</f>
        <v>0</v>
      </c>
      <c r="K1225" s="157">
        <f>K1226+K1228</f>
        <v>0</v>
      </c>
      <c r="L1225" s="157">
        <f>L1226+L1228</f>
        <v>0</v>
      </c>
    </row>
    <row r="1226" spans="1:12" s="140" customFormat="1" hidden="1">
      <c r="A1226" s="137"/>
      <c r="B1226" s="105" t="s">
        <v>51</v>
      </c>
      <c r="C1226" s="105"/>
      <c r="D1226" s="106" t="s">
        <v>20</v>
      </c>
      <c r="E1226" s="106" t="s">
        <v>16</v>
      </c>
      <c r="F1226" s="106" t="s">
        <v>539</v>
      </c>
      <c r="G1226" s="106" t="s">
        <v>50</v>
      </c>
      <c r="H1226" s="156">
        <f t="shared" si="304"/>
        <v>0</v>
      </c>
      <c r="I1226" s="157">
        <f>I1227</f>
        <v>0</v>
      </c>
      <c r="J1226" s="157">
        <f>J1227</f>
        <v>0</v>
      </c>
      <c r="K1226" s="157">
        <f>K1227</f>
        <v>0</v>
      </c>
      <c r="L1226" s="157">
        <f>L1227</f>
        <v>0</v>
      </c>
    </row>
    <row r="1227" spans="1:12" s="140" customFormat="1" ht="25.5" hidden="1">
      <c r="A1227" s="137"/>
      <c r="B1227" s="105" t="s">
        <v>54</v>
      </c>
      <c r="C1227" s="105"/>
      <c r="D1227" s="106" t="s">
        <v>20</v>
      </c>
      <c r="E1227" s="106" t="s">
        <v>16</v>
      </c>
      <c r="F1227" s="106" t="s">
        <v>539</v>
      </c>
      <c r="G1227" s="106" t="s">
        <v>48</v>
      </c>
      <c r="H1227" s="156">
        <f t="shared" si="304"/>
        <v>0</v>
      </c>
      <c r="I1227" s="157"/>
      <c r="J1227" s="157">
        <v>0</v>
      </c>
      <c r="K1227" s="157">
        <v>0</v>
      </c>
      <c r="L1227" s="157">
        <v>0</v>
      </c>
    </row>
    <row r="1228" spans="1:12" s="140" customFormat="1" hidden="1">
      <c r="A1228" s="137"/>
      <c r="B1228" s="105" t="s">
        <v>66</v>
      </c>
      <c r="C1228" s="105"/>
      <c r="D1228" s="106" t="s">
        <v>20</v>
      </c>
      <c r="E1228" s="106" t="s">
        <v>16</v>
      </c>
      <c r="F1228" s="106" t="s">
        <v>539</v>
      </c>
      <c r="G1228" s="106" t="s">
        <v>64</v>
      </c>
      <c r="H1228" s="156">
        <f t="shared" si="304"/>
        <v>0</v>
      </c>
      <c r="I1228" s="157">
        <f>I1229</f>
        <v>0</v>
      </c>
      <c r="J1228" s="157">
        <f t="shared" si="309"/>
        <v>0</v>
      </c>
      <c r="K1228" s="157">
        <f t="shared" si="309"/>
        <v>0</v>
      </c>
      <c r="L1228" s="157">
        <f t="shared" si="309"/>
        <v>0</v>
      </c>
    </row>
    <row r="1229" spans="1:12" s="140" customFormat="1" ht="25.5" hidden="1">
      <c r="A1229" s="137"/>
      <c r="B1229" s="105" t="s">
        <v>84</v>
      </c>
      <c r="C1229" s="105"/>
      <c r="D1229" s="106" t="s">
        <v>20</v>
      </c>
      <c r="E1229" s="106" t="s">
        <v>16</v>
      </c>
      <c r="F1229" s="106" t="s">
        <v>539</v>
      </c>
      <c r="G1229" s="106" t="s">
        <v>82</v>
      </c>
      <c r="H1229" s="156">
        <f t="shared" si="304"/>
        <v>0</v>
      </c>
      <c r="I1229" s="157"/>
      <c r="J1229" s="157">
        <v>0</v>
      </c>
      <c r="K1229" s="157">
        <v>0</v>
      </c>
      <c r="L1229" s="157">
        <v>0</v>
      </c>
    </row>
    <row r="1230" spans="1:12" s="140" customFormat="1" ht="38.25" hidden="1">
      <c r="A1230" s="137"/>
      <c r="B1230" s="105" t="s">
        <v>314</v>
      </c>
      <c r="C1230" s="105"/>
      <c r="D1230" s="106" t="s">
        <v>20</v>
      </c>
      <c r="E1230" s="106" t="s">
        <v>16</v>
      </c>
      <c r="F1230" s="106" t="s">
        <v>315</v>
      </c>
      <c r="G1230" s="106"/>
      <c r="H1230" s="156">
        <f>I1230+J1230+K1230+L1230</f>
        <v>0</v>
      </c>
      <c r="I1230" s="157">
        <f>I1231+I1236+I1241+I1246</f>
        <v>0</v>
      </c>
      <c r="J1230" s="157">
        <f>J1231+J1236+J1241+J1246</f>
        <v>0</v>
      </c>
      <c r="K1230" s="157">
        <f>K1231+K1236+K1241+K1246</f>
        <v>0</v>
      </c>
      <c r="L1230" s="157">
        <f>L1231+L1236+L1241+L1246</f>
        <v>0</v>
      </c>
    </row>
    <row r="1231" spans="1:12" s="140" customFormat="1" ht="140.25" hidden="1">
      <c r="A1231" s="212"/>
      <c r="B1231" s="66" t="s">
        <v>507</v>
      </c>
      <c r="C1231" s="105"/>
      <c r="D1231" s="106" t="s">
        <v>20</v>
      </c>
      <c r="E1231" s="106" t="s">
        <v>16</v>
      </c>
      <c r="F1231" s="106" t="s">
        <v>316</v>
      </c>
      <c r="G1231" s="106"/>
      <c r="H1231" s="156">
        <f>I1231+J1231+K1231+L1231</f>
        <v>0</v>
      </c>
      <c r="I1231" s="157">
        <f t="shared" ref="I1231:L1232" si="310">I1232</f>
        <v>0</v>
      </c>
      <c r="J1231" s="157">
        <f t="shared" si="310"/>
        <v>0</v>
      </c>
      <c r="K1231" s="157">
        <f t="shared" si="310"/>
        <v>0</v>
      </c>
      <c r="L1231" s="157">
        <f t="shared" si="310"/>
        <v>0</v>
      </c>
    </row>
    <row r="1232" spans="1:12" s="140" customFormat="1" ht="51" hidden="1">
      <c r="A1232" s="212"/>
      <c r="B1232" s="105" t="s">
        <v>88</v>
      </c>
      <c r="C1232" s="105"/>
      <c r="D1232" s="106" t="s">
        <v>20</v>
      </c>
      <c r="E1232" s="106" t="s">
        <v>16</v>
      </c>
      <c r="F1232" s="106" t="s">
        <v>316</v>
      </c>
      <c r="G1232" s="106" t="s">
        <v>49</v>
      </c>
      <c r="H1232" s="156">
        <f>I1232+J1232+K1232+L1232</f>
        <v>0</v>
      </c>
      <c r="I1232" s="157">
        <f t="shared" si="310"/>
        <v>0</v>
      </c>
      <c r="J1232" s="157">
        <f t="shared" si="310"/>
        <v>0</v>
      </c>
      <c r="K1232" s="157">
        <f t="shared" si="310"/>
        <v>0</v>
      </c>
      <c r="L1232" s="157">
        <f t="shared" si="310"/>
        <v>0</v>
      </c>
    </row>
    <row r="1233" spans="1:12" s="140" customFormat="1" hidden="1">
      <c r="A1233" s="212"/>
      <c r="B1233" s="105" t="s">
        <v>51</v>
      </c>
      <c r="C1233" s="105"/>
      <c r="D1233" s="106" t="s">
        <v>20</v>
      </c>
      <c r="E1233" s="106" t="s">
        <v>16</v>
      </c>
      <c r="F1233" s="106" t="s">
        <v>316</v>
      </c>
      <c r="G1233" s="106" t="s">
        <v>50</v>
      </c>
      <c r="H1233" s="156">
        <f>SUM(I1233:L1233)</f>
        <v>0</v>
      </c>
      <c r="I1233" s="157">
        <f>I1234+I1235</f>
        <v>0</v>
      </c>
      <c r="J1233" s="157">
        <f>J1234+J1235</f>
        <v>0</v>
      </c>
      <c r="K1233" s="157">
        <f>K1234+K1235</f>
        <v>0</v>
      </c>
      <c r="L1233" s="157">
        <f>L1234+L1235</f>
        <v>0</v>
      </c>
    </row>
    <row r="1234" spans="1:12" s="140" customFormat="1" ht="76.5" hidden="1">
      <c r="A1234" s="212"/>
      <c r="B1234" s="105" t="s">
        <v>52</v>
      </c>
      <c r="C1234" s="105"/>
      <c r="D1234" s="106" t="s">
        <v>20</v>
      </c>
      <c r="E1234" s="106" t="s">
        <v>16</v>
      </c>
      <c r="F1234" s="106" t="s">
        <v>316</v>
      </c>
      <c r="G1234" s="106" t="s">
        <v>53</v>
      </c>
      <c r="H1234" s="156">
        <f>SUM(I1234:L1234)</f>
        <v>0</v>
      </c>
      <c r="I1234" s="157">
        <v>0</v>
      </c>
      <c r="J1234" s="157">
        <v>0</v>
      </c>
      <c r="K1234" s="157"/>
      <c r="L1234" s="157">
        <v>0</v>
      </c>
    </row>
    <row r="1235" spans="1:12" s="140" customFormat="1" ht="25.5" hidden="1">
      <c r="A1235" s="212"/>
      <c r="B1235" s="105" t="s">
        <v>54</v>
      </c>
      <c r="C1235" s="105"/>
      <c r="D1235" s="106" t="s">
        <v>20</v>
      </c>
      <c r="E1235" s="106" t="s">
        <v>16</v>
      </c>
      <c r="F1235" s="106" t="s">
        <v>316</v>
      </c>
      <c r="G1235" s="106" t="s">
        <v>48</v>
      </c>
      <c r="H1235" s="156">
        <f>I1235+J1235+K1235+L1235</f>
        <v>0</v>
      </c>
      <c r="I1235" s="157">
        <v>0</v>
      </c>
      <c r="J1235" s="157">
        <v>0</v>
      </c>
      <c r="K1235" s="157"/>
      <c r="L1235" s="157">
        <v>0</v>
      </c>
    </row>
    <row r="1236" spans="1:12" s="140" customFormat="1" ht="191.25" hidden="1">
      <c r="A1236" s="137"/>
      <c r="B1236" s="66" t="s">
        <v>508</v>
      </c>
      <c r="C1236" s="105"/>
      <c r="D1236" s="106" t="s">
        <v>20</v>
      </c>
      <c r="E1236" s="106" t="s">
        <v>16</v>
      </c>
      <c r="F1236" s="106" t="s">
        <v>317</v>
      </c>
      <c r="G1236" s="106"/>
      <c r="H1236" s="156">
        <f>I1236+J1236+K1236+L1236</f>
        <v>0</v>
      </c>
      <c r="I1236" s="157">
        <f t="shared" ref="I1236:L1237" si="311">I1237</f>
        <v>0</v>
      </c>
      <c r="J1236" s="157">
        <f t="shared" si="311"/>
        <v>0</v>
      </c>
      <c r="K1236" s="157">
        <f t="shared" si="311"/>
        <v>0</v>
      </c>
      <c r="L1236" s="157">
        <f t="shared" si="311"/>
        <v>0</v>
      </c>
    </row>
    <row r="1237" spans="1:12" s="140" customFormat="1" ht="51" hidden="1">
      <c r="A1237" s="137"/>
      <c r="B1237" s="105" t="s">
        <v>88</v>
      </c>
      <c r="C1237" s="105"/>
      <c r="D1237" s="106" t="s">
        <v>20</v>
      </c>
      <c r="E1237" s="106" t="s">
        <v>16</v>
      </c>
      <c r="F1237" s="106" t="s">
        <v>317</v>
      </c>
      <c r="G1237" s="106" t="s">
        <v>49</v>
      </c>
      <c r="H1237" s="156">
        <f>I1237+J1237+K1237+L1237</f>
        <v>0</v>
      </c>
      <c r="I1237" s="157">
        <f t="shared" si="311"/>
        <v>0</v>
      </c>
      <c r="J1237" s="157">
        <f t="shared" si="311"/>
        <v>0</v>
      </c>
      <c r="K1237" s="157">
        <f t="shared" si="311"/>
        <v>0</v>
      </c>
      <c r="L1237" s="157">
        <f t="shared" si="311"/>
        <v>0</v>
      </c>
    </row>
    <row r="1238" spans="1:12" s="140" customFormat="1" hidden="1">
      <c r="A1238" s="137"/>
      <c r="B1238" s="105" t="s">
        <v>51</v>
      </c>
      <c r="C1238" s="105"/>
      <c r="D1238" s="106" t="s">
        <v>20</v>
      </c>
      <c r="E1238" s="106" t="s">
        <v>16</v>
      </c>
      <c r="F1238" s="106" t="s">
        <v>317</v>
      </c>
      <c r="G1238" s="106" t="s">
        <v>50</v>
      </c>
      <c r="H1238" s="156">
        <f>I1238+J1238+K1238+L1238</f>
        <v>0</v>
      </c>
      <c r="I1238" s="157">
        <f>I1239+I1240</f>
        <v>0</v>
      </c>
      <c r="J1238" s="157">
        <f>J1239+J1240</f>
        <v>0</v>
      </c>
      <c r="K1238" s="157">
        <f>K1239+K1240</f>
        <v>0</v>
      </c>
      <c r="L1238" s="157">
        <f>L1239+L1240</f>
        <v>0</v>
      </c>
    </row>
    <row r="1239" spans="1:12" s="136" customFormat="1" ht="76.5" hidden="1">
      <c r="A1239" s="137"/>
      <c r="B1239" s="105" t="s">
        <v>52</v>
      </c>
      <c r="C1239" s="105"/>
      <c r="D1239" s="106" t="s">
        <v>20</v>
      </c>
      <c r="E1239" s="106" t="s">
        <v>16</v>
      </c>
      <c r="F1239" s="106" t="s">
        <v>317</v>
      </c>
      <c r="G1239" s="106" t="s">
        <v>53</v>
      </c>
      <c r="H1239" s="156">
        <f>SUM(I1239:L1239)</f>
        <v>0</v>
      </c>
      <c r="I1239" s="157">
        <v>0</v>
      </c>
      <c r="J1239" s="157"/>
      <c r="K1239" s="157">
        <v>0</v>
      </c>
      <c r="L1239" s="157">
        <v>0</v>
      </c>
    </row>
    <row r="1240" spans="1:12" s="136" customFormat="1" ht="25.5" hidden="1">
      <c r="A1240" s="137"/>
      <c r="B1240" s="105" t="s">
        <v>54</v>
      </c>
      <c r="C1240" s="105"/>
      <c r="D1240" s="106" t="s">
        <v>20</v>
      </c>
      <c r="E1240" s="106" t="s">
        <v>16</v>
      </c>
      <c r="F1240" s="106" t="s">
        <v>317</v>
      </c>
      <c r="G1240" s="106" t="s">
        <v>48</v>
      </c>
      <c r="H1240" s="156">
        <f>I1240+J1240+K1240+L1240</f>
        <v>0</v>
      </c>
      <c r="I1240" s="157">
        <v>0</v>
      </c>
      <c r="J1240" s="157"/>
      <c r="K1240" s="157">
        <v>0</v>
      </c>
      <c r="L1240" s="157">
        <v>0</v>
      </c>
    </row>
    <row r="1241" spans="1:12" s="139" customFormat="1" ht="25.5" hidden="1">
      <c r="A1241" s="137"/>
      <c r="B1241" s="105" t="s">
        <v>537</v>
      </c>
      <c r="C1241" s="105"/>
      <c r="D1241" s="106" t="s">
        <v>20</v>
      </c>
      <c r="E1241" s="106" t="s">
        <v>16</v>
      </c>
      <c r="F1241" s="106" t="s">
        <v>542</v>
      </c>
      <c r="G1241" s="106"/>
      <c r="H1241" s="156">
        <f>SUM(I1241:L1241)</f>
        <v>0</v>
      </c>
      <c r="I1241" s="157">
        <f>I1242</f>
        <v>0</v>
      </c>
      <c r="J1241" s="157">
        <f t="shared" ref="J1241:L1242" si="312">J1242</f>
        <v>0</v>
      </c>
      <c r="K1241" s="157">
        <f t="shared" si="312"/>
        <v>0</v>
      </c>
      <c r="L1241" s="157">
        <f t="shared" si="312"/>
        <v>0</v>
      </c>
    </row>
    <row r="1242" spans="1:12" s="140" customFormat="1" ht="51" hidden="1">
      <c r="A1242" s="137"/>
      <c r="B1242" s="105" t="s">
        <v>88</v>
      </c>
      <c r="C1242" s="105"/>
      <c r="D1242" s="106" t="s">
        <v>20</v>
      </c>
      <c r="E1242" s="106" t="s">
        <v>16</v>
      </c>
      <c r="F1242" s="106" t="s">
        <v>542</v>
      </c>
      <c r="G1242" s="106" t="s">
        <v>49</v>
      </c>
      <c r="H1242" s="156">
        <f>I1242+J1242+K1242+L1242</f>
        <v>0</v>
      </c>
      <c r="I1242" s="157">
        <f>I1243</f>
        <v>0</v>
      </c>
      <c r="J1242" s="157">
        <f t="shared" si="312"/>
        <v>0</v>
      </c>
      <c r="K1242" s="157">
        <f t="shared" si="312"/>
        <v>0</v>
      </c>
      <c r="L1242" s="157">
        <f t="shared" si="312"/>
        <v>0</v>
      </c>
    </row>
    <row r="1243" spans="1:12" s="140" customFormat="1" hidden="1">
      <c r="A1243" s="137"/>
      <c r="B1243" s="105" t="s">
        <v>51</v>
      </c>
      <c r="C1243" s="105"/>
      <c r="D1243" s="106" t="s">
        <v>20</v>
      </c>
      <c r="E1243" s="106" t="s">
        <v>16</v>
      </c>
      <c r="F1243" s="106" t="s">
        <v>542</v>
      </c>
      <c r="G1243" s="106" t="s">
        <v>50</v>
      </c>
      <c r="H1243" s="156">
        <f>I1243+J1243+K1243+L1243</f>
        <v>0</v>
      </c>
      <c r="I1243" s="157">
        <f>I1244+I1245</f>
        <v>0</v>
      </c>
      <c r="J1243" s="157">
        <f>J1244+J1245</f>
        <v>0</v>
      </c>
      <c r="K1243" s="157">
        <f>K1244+K1245</f>
        <v>0</v>
      </c>
      <c r="L1243" s="157">
        <f>L1244+L1245</f>
        <v>0</v>
      </c>
    </row>
    <row r="1244" spans="1:12" s="140" customFormat="1" ht="76.5" hidden="1">
      <c r="A1244" s="137"/>
      <c r="B1244" s="105" t="s">
        <v>52</v>
      </c>
      <c r="C1244" s="105"/>
      <c r="D1244" s="106" t="s">
        <v>20</v>
      </c>
      <c r="E1244" s="106" t="s">
        <v>16</v>
      </c>
      <c r="F1244" s="106" t="s">
        <v>542</v>
      </c>
      <c r="G1244" s="106" t="s">
        <v>53</v>
      </c>
      <c r="H1244" s="156">
        <f>SUM(I1244:L1244)</f>
        <v>0</v>
      </c>
      <c r="I1244" s="157">
        <v>0</v>
      </c>
      <c r="J1244" s="157">
        <v>0</v>
      </c>
      <c r="K1244" s="157">
        <v>0</v>
      </c>
      <c r="L1244" s="157">
        <v>0</v>
      </c>
    </row>
    <row r="1245" spans="1:12" s="140" customFormat="1" ht="25.5" hidden="1">
      <c r="A1245" s="137"/>
      <c r="B1245" s="105" t="s">
        <v>54</v>
      </c>
      <c r="C1245" s="105"/>
      <c r="D1245" s="106" t="s">
        <v>20</v>
      </c>
      <c r="E1245" s="106" t="s">
        <v>16</v>
      </c>
      <c r="F1245" s="106" t="s">
        <v>542</v>
      </c>
      <c r="G1245" s="106" t="s">
        <v>48</v>
      </c>
      <c r="H1245" s="156">
        <f>I1245+J1245+K1245+L1245</f>
        <v>0</v>
      </c>
      <c r="I1245" s="157"/>
      <c r="J1245" s="157">
        <v>0</v>
      </c>
      <c r="K1245" s="157">
        <v>0</v>
      </c>
      <c r="L1245" s="157">
        <v>0</v>
      </c>
    </row>
    <row r="1246" spans="1:12" s="140" customFormat="1" ht="38.25" hidden="1">
      <c r="A1246" s="290"/>
      <c r="B1246" s="146" t="s">
        <v>631</v>
      </c>
      <c r="C1246" s="61"/>
      <c r="D1246" s="2" t="s">
        <v>20</v>
      </c>
      <c r="E1246" s="2" t="s">
        <v>16</v>
      </c>
      <c r="F1246" s="2" t="s">
        <v>632</v>
      </c>
      <c r="G1246" s="2"/>
      <c r="H1246" s="155">
        <f>SUM(I1246:L1246)</f>
        <v>0</v>
      </c>
      <c r="I1246" s="157">
        <f>I1248</f>
        <v>0</v>
      </c>
      <c r="J1246" s="157">
        <f>J1248</f>
        <v>0</v>
      </c>
      <c r="K1246" s="157">
        <f>K1248</f>
        <v>0</v>
      </c>
      <c r="L1246" s="157">
        <f>L1248</f>
        <v>0</v>
      </c>
    </row>
    <row r="1247" spans="1:12" s="230" customFormat="1" ht="51" hidden="1">
      <c r="A1247" s="290"/>
      <c r="B1247" s="158" t="s">
        <v>88</v>
      </c>
      <c r="C1247" s="1"/>
      <c r="D1247" s="2" t="s">
        <v>20</v>
      </c>
      <c r="E1247" s="2" t="s">
        <v>16</v>
      </c>
      <c r="F1247" s="2" t="s">
        <v>632</v>
      </c>
      <c r="G1247" s="2" t="s">
        <v>49</v>
      </c>
      <c r="H1247" s="155">
        <f>I1247+J1247+K1247+L1247</f>
        <v>0</v>
      </c>
      <c r="I1247" s="157">
        <f t="shared" ref="I1247:L1248" si="313">I1248</f>
        <v>0</v>
      </c>
      <c r="J1247" s="157">
        <f t="shared" si="313"/>
        <v>0</v>
      </c>
      <c r="K1247" s="157">
        <f t="shared" si="313"/>
        <v>0</v>
      </c>
      <c r="L1247" s="157">
        <f t="shared" si="313"/>
        <v>0</v>
      </c>
    </row>
    <row r="1248" spans="1:12" s="140" customFormat="1" hidden="1">
      <c r="A1248" s="290"/>
      <c r="B1248" s="1" t="s">
        <v>51</v>
      </c>
      <c r="C1248" s="1"/>
      <c r="D1248" s="2" t="s">
        <v>20</v>
      </c>
      <c r="E1248" s="2" t="s">
        <v>16</v>
      </c>
      <c r="F1248" s="2" t="s">
        <v>632</v>
      </c>
      <c r="G1248" s="2" t="s">
        <v>50</v>
      </c>
      <c r="H1248" s="155">
        <f>I1248+J1248+K1248+L1248</f>
        <v>0</v>
      </c>
      <c r="I1248" s="157">
        <f t="shared" si="313"/>
        <v>0</v>
      </c>
      <c r="J1248" s="157">
        <f t="shared" si="313"/>
        <v>0</v>
      </c>
      <c r="K1248" s="157">
        <f t="shared" si="313"/>
        <v>0</v>
      </c>
      <c r="L1248" s="157">
        <f t="shared" si="313"/>
        <v>0</v>
      </c>
    </row>
    <row r="1249" spans="1:12" s="139" customFormat="1" ht="76.5" hidden="1">
      <c r="A1249" s="290"/>
      <c r="B1249" s="105" t="s">
        <v>52</v>
      </c>
      <c r="C1249" s="1"/>
      <c r="D1249" s="2" t="s">
        <v>20</v>
      </c>
      <c r="E1249" s="2" t="s">
        <v>16</v>
      </c>
      <c r="F1249" s="2" t="s">
        <v>632</v>
      </c>
      <c r="G1249" s="2" t="s">
        <v>53</v>
      </c>
      <c r="H1249" s="155">
        <f>I1249+J1249+K1249+L1249</f>
        <v>0</v>
      </c>
      <c r="I1249" s="157">
        <v>0</v>
      </c>
      <c r="J1249" s="157">
        <v>0</v>
      </c>
      <c r="K1249" s="157">
        <v>0</v>
      </c>
      <c r="L1249" s="157"/>
    </row>
    <row r="1250" spans="1:12" s="139" customFormat="1" ht="25.5">
      <c r="A1250" s="188"/>
      <c r="B1250" s="189" t="s">
        <v>31</v>
      </c>
      <c r="C1250" s="189"/>
      <c r="D1250" s="129" t="s">
        <v>20</v>
      </c>
      <c r="E1250" s="129" t="s">
        <v>20</v>
      </c>
      <c r="F1250" s="129"/>
      <c r="G1250" s="129"/>
      <c r="H1250" s="156">
        <f>I1250+J1250+K1250+L1250</f>
        <v>705.3</v>
      </c>
      <c r="I1250" s="156">
        <f>I1251+I1279</f>
        <v>-134.70000000000002</v>
      </c>
      <c r="J1250" s="156">
        <f>J1251+J1279</f>
        <v>0</v>
      </c>
      <c r="K1250" s="156">
        <f>K1251+K1279</f>
        <v>840</v>
      </c>
      <c r="L1250" s="156">
        <f>L1251+L1279</f>
        <v>0</v>
      </c>
    </row>
    <row r="1251" spans="1:12" s="140" customFormat="1" ht="38.25">
      <c r="A1251" s="188"/>
      <c r="B1251" s="273" t="s">
        <v>160</v>
      </c>
      <c r="C1251" s="189"/>
      <c r="D1251" s="106" t="s">
        <v>20</v>
      </c>
      <c r="E1251" s="106" t="s">
        <v>20</v>
      </c>
      <c r="F1251" s="106" t="s">
        <v>299</v>
      </c>
      <c r="G1251" s="129"/>
      <c r="H1251" s="156">
        <f>I1251+J1251+K1251+L1251</f>
        <v>705.3</v>
      </c>
      <c r="I1251" s="157">
        <f>I1252</f>
        <v>-134.70000000000002</v>
      </c>
      <c r="J1251" s="157">
        <f>J1252</f>
        <v>0</v>
      </c>
      <c r="K1251" s="157">
        <f>K1252</f>
        <v>840</v>
      </c>
      <c r="L1251" s="157">
        <f>L1252</f>
        <v>0</v>
      </c>
    </row>
    <row r="1252" spans="1:12" s="140" customFormat="1" ht="30" customHeight="1">
      <c r="A1252" s="188"/>
      <c r="B1252" s="273" t="s">
        <v>204</v>
      </c>
      <c r="C1252" s="189"/>
      <c r="D1252" s="106" t="s">
        <v>20</v>
      </c>
      <c r="E1252" s="106" t="s">
        <v>20</v>
      </c>
      <c r="F1252" s="106" t="s">
        <v>321</v>
      </c>
      <c r="G1252" s="129"/>
      <c r="H1252" s="156">
        <f>SUM(I1252:L1252)</f>
        <v>705.3</v>
      </c>
      <c r="I1252" s="157">
        <f>I1253+I1261+I1266+I1271</f>
        <v>-134.70000000000002</v>
      </c>
      <c r="J1252" s="157">
        <f>J1253+J1261+J1266+J1271</f>
        <v>0</v>
      </c>
      <c r="K1252" s="157">
        <f>K1253+K1261+K1266+K1271</f>
        <v>840</v>
      </c>
      <c r="L1252" s="157">
        <f>L1253+L1261+L1266+L1271</f>
        <v>0</v>
      </c>
    </row>
    <row r="1253" spans="1:12" ht="114.75">
      <c r="A1253" s="137"/>
      <c r="B1253" s="66" t="s">
        <v>509</v>
      </c>
      <c r="C1253" s="105"/>
      <c r="D1253" s="106" t="s">
        <v>20</v>
      </c>
      <c r="E1253" s="106" t="s">
        <v>20</v>
      </c>
      <c r="F1253" s="106" t="s">
        <v>318</v>
      </c>
      <c r="G1253" s="129"/>
      <c r="H1253" s="156">
        <f>I1253+J1253+K1253+L1253</f>
        <v>840</v>
      </c>
      <c r="I1253" s="157">
        <f t="shared" ref="I1253:L1254" si="314">I1254</f>
        <v>0</v>
      </c>
      <c r="J1253" s="157">
        <f t="shared" si="314"/>
        <v>0</v>
      </c>
      <c r="K1253" s="157">
        <f t="shared" si="314"/>
        <v>840</v>
      </c>
      <c r="L1253" s="157">
        <f t="shared" si="314"/>
        <v>0</v>
      </c>
    </row>
    <row r="1254" spans="1:12" s="140" customFormat="1" ht="51">
      <c r="A1254" s="137"/>
      <c r="B1254" s="105" t="s">
        <v>88</v>
      </c>
      <c r="C1254" s="105"/>
      <c r="D1254" s="106" t="s">
        <v>20</v>
      </c>
      <c r="E1254" s="106" t="s">
        <v>20</v>
      </c>
      <c r="F1254" s="106" t="s">
        <v>318</v>
      </c>
      <c r="G1254" s="106" t="s">
        <v>49</v>
      </c>
      <c r="H1254" s="156">
        <f>I1254+J1254+K1254+L1254</f>
        <v>840</v>
      </c>
      <c r="I1254" s="157">
        <f t="shared" si="314"/>
        <v>0</v>
      </c>
      <c r="J1254" s="157">
        <f t="shared" si="314"/>
        <v>0</v>
      </c>
      <c r="K1254" s="157">
        <f>K1255+K1258</f>
        <v>840</v>
      </c>
      <c r="L1254" s="157">
        <f>L1255</f>
        <v>0</v>
      </c>
    </row>
    <row r="1255" spans="1:12" s="140" customFormat="1">
      <c r="A1255" s="137"/>
      <c r="B1255" s="105" t="s">
        <v>51</v>
      </c>
      <c r="C1255" s="105"/>
      <c r="D1255" s="106" t="s">
        <v>20</v>
      </c>
      <c r="E1255" s="106" t="s">
        <v>20</v>
      </c>
      <c r="F1255" s="106" t="s">
        <v>318</v>
      </c>
      <c r="G1255" s="106" t="s">
        <v>50</v>
      </c>
      <c r="H1255" s="156">
        <f>I1255+J1255+K1255+L1255</f>
        <v>840</v>
      </c>
      <c r="I1255" s="157">
        <f>I1256+I1257</f>
        <v>0</v>
      </c>
      <c r="J1255" s="157">
        <f>J1256+J1257</f>
        <v>0</v>
      </c>
      <c r="K1255" s="157">
        <f>K1256+K1257</f>
        <v>840</v>
      </c>
      <c r="L1255" s="157">
        <f>L1256+L1257</f>
        <v>0</v>
      </c>
    </row>
    <row r="1256" spans="1:12" s="140" customFormat="1" ht="76.5">
      <c r="A1256" s="137"/>
      <c r="B1256" s="105" t="s">
        <v>52</v>
      </c>
      <c r="C1256" s="105"/>
      <c r="D1256" s="106" t="s">
        <v>20</v>
      </c>
      <c r="E1256" s="106" t="s">
        <v>20</v>
      </c>
      <c r="F1256" s="106" t="s">
        <v>318</v>
      </c>
      <c r="G1256" s="106" t="s">
        <v>53</v>
      </c>
      <c r="H1256" s="156">
        <f>SUM(I1256:L1256)</f>
        <v>840</v>
      </c>
      <c r="I1256" s="157">
        <v>0</v>
      </c>
      <c r="J1256" s="157">
        <v>0</v>
      </c>
      <c r="K1256" s="157">
        <v>840</v>
      </c>
      <c r="L1256" s="157">
        <v>0</v>
      </c>
    </row>
    <row r="1257" spans="1:12" s="140" customFormat="1" ht="30" customHeight="1">
      <c r="A1257" s="137"/>
      <c r="B1257" s="105" t="s">
        <v>54</v>
      </c>
      <c r="C1257" s="105"/>
      <c r="D1257" s="106" t="s">
        <v>20</v>
      </c>
      <c r="E1257" s="106" t="s">
        <v>20</v>
      </c>
      <c r="F1257" s="106" t="s">
        <v>318</v>
      </c>
      <c r="G1257" s="106" t="s">
        <v>48</v>
      </c>
      <c r="H1257" s="156">
        <f>I1257+J1257+K1257+L1257</f>
        <v>0</v>
      </c>
      <c r="I1257" s="157">
        <v>0</v>
      </c>
      <c r="J1257" s="157">
        <v>0</v>
      </c>
      <c r="K1257" s="157"/>
      <c r="L1257" s="157">
        <v>0</v>
      </c>
    </row>
    <row r="1258" spans="1:12" s="140" customFormat="1" hidden="1">
      <c r="A1258" s="137"/>
      <c r="B1258" s="206" t="s">
        <v>66</v>
      </c>
      <c r="C1258" s="105"/>
      <c r="D1258" s="106" t="s">
        <v>20</v>
      </c>
      <c r="E1258" s="106" t="s">
        <v>20</v>
      </c>
      <c r="F1258" s="106" t="s">
        <v>318</v>
      </c>
      <c r="G1258" s="106" t="s">
        <v>64</v>
      </c>
      <c r="H1258" s="156">
        <f>I1258+J1258+K1258+L1258</f>
        <v>0</v>
      </c>
      <c r="I1258" s="157">
        <f>I1259+I1260</f>
        <v>0</v>
      </c>
      <c r="J1258" s="157">
        <f>J1259+J1260</f>
        <v>0</v>
      </c>
      <c r="K1258" s="157">
        <f>K1259+K1260</f>
        <v>0</v>
      </c>
      <c r="L1258" s="157">
        <f>L1259+L1260</f>
        <v>0</v>
      </c>
    </row>
    <row r="1259" spans="1:12" s="140" customFormat="1" ht="49.5" hidden="1" customHeight="1">
      <c r="A1259" s="137"/>
      <c r="B1259" s="206" t="s">
        <v>83</v>
      </c>
      <c r="C1259" s="105"/>
      <c r="D1259" s="106" t="s">
        <v>20</v>
      </c>
      <c r="E1259" s="106" t="s">
        <v>20</v>
      </c>
      <c r="F1259" s="106" t="s">
        <v>318</v>
      </c>
      <c r="G1259" s="106" t="s">
        <v>65</v>
      </c>
      <c r="H1259" s="156">
        <f>SUM(I1259:L1259)</f>
        <v>0</v>
      </c>
      <c r="I1259" s="157">
        <v>0</v>
      </c>
      <c r="J1259" s="157">
        <v>0</v>
      </c>
      <c r="K1259" s="157">
        <v>0</v>
      </c>
      <c r="L1259" s="157">
        <v>0</v>
      </c>
    </row>
    <row r="1260" spans="1:12" s="140" customFormat="1" ht="25.5" hidden="1">
      <c r="A1260" s="137"/>
      <c r="B1260" s="206" t="s">
        <v>84</v>
      </c>
      <c r="C1260" s="105"/>
      <c r="D1260" s="106" t="s">
        <v>20</v>
      </c>
      <c r="E1260" s="106" t="s">
        <v>20</v>
      </c>
      <c r="F1260" s="106" t="s">
        <v>318</v>
      </c>
      <c r="G1260" s="106" t="s">
        <v>82</v>
      </c>
      <c r="H1260" s="156">
        <f>I1260+J1260+K1260+L1260</f>
        <v>0</v>
      </c>
      <c r="I1260" s="157">
        <v>0</v>
      </c>
      <c r="J1260" s="157">
        <v>0</v>
      </c>
      <c r="K1260" s="157">
        <v>0</v>
      </c>
      <c r="L1260" s="157">
        <v>0</v>
      </c>
    </row>
    <row r="1261" spans="1:12" s="140" customFormat="1" ht="30" hidden="1" customHeight="1">
      <c r="A1261" s="137"/>
      <c r="B1261" s="66" t="s">
        <v>510</v>
      </c>
      <c r="C1261" s="105"/>
      <c r="D1261" s="106" t="s">
        <v>20</v>
      </c>
      <c r="E1261" s="106" t="s">
        <v>20</v>
      </c>
      <c r="F1261" s="106" t="s">
        <v>319</v>
      </c>
      <c r="G1261" s="106"/>
      <c r="H1261" s="156">
        <f>I1261+J1261+K1261+L1261</f>
        <v>0</v>
      </c>
      <c r="I1261" s="157">
        <f t="shared" ref="I1261:L1262" si="315">I1262</f>
        <v>0</v>
      </c>
      <c r="J1261" s="157">
        <f t="shared" si="315"/>
        <v>0</v>
      </c>
      <c r="K1261" s="157">
        <f t="shared" si="315"/>
        <v>0</v>
      </c>
      <c r="L1261" s="157">
        <f t="shared" si="315"/>
        <v>0</v>
      </c>
    </row>
    <row r="1262" spans="1:12" s="140" customFormat="1" ht="51" hidden="1">
      <c r="A1262" s="137"/>
      <c r="B1262" s="105" t="s">
        <v>88</v>
      </c>
      <c r="C1262" s="105"/>
      <c r="D1262" s="106" t="s">
        <v>20</v>
      </c>
      <c r="E1262" s="106" t="s">
        <v>20</v>
      </c>
      <c r="F1262" s="106" t="s">
        <v>319</v>
      </c>
      <c r="G1262" s="106" t="s">
        <v>49</v>
      </c>
      <c r="H1262" s="156">
        <f>SUM(I1262:L1262)</f>
        <v>0</v>
      </c>
      <c r="I1262" s="157">
        <f t="shared" si="315"/>
        <v>0</v>
      </c>
      <c r="J1262" s="157">
        <f t="shared" si="315"/>
        <v>0</v>
      </c>
      <c r="K1262" s="157">
        <f t="shared" si="315"/>
        <v>0</v>
      </c>
      <c r="L1262" s="157">
        <f t="shared" si="315"/>
        <v>0</v>
      </c>
    </row>
    <row r="1263" spans="1:12" s="140" customFormat="1" hidden="1">
      <c r="A1263" s="137"/>
      <c r="B1263" s="105" t="s">
        <v>51</v>
      </c>
      <c r="C1263" s="105"/>
      <c r="D1263" s="106" t="s">
        <v>20</v>
      </c>
      <c r="E1263" s="106" t="s">
        <v>20</v>
      </c>
      <c r="F1263" s="106" t="s">
        <v>319</v>
      </c>
      <c r="G1263" s="106" t="s">
        <v>50</v>
      </c>
      <c r="H1263" s="156">
        <f>I1263+J1263+K1263+L1263</f>
        <v>0</v>
      </c>
      <c r="I1263" s="157">
        <f>I1264+I1265</f>
        <v>0</v>
      </c>
      <c r="J1263" s="157">
        <f>J1264+J1265</f>
        <v>0</v>
      </c>
      <c r="K1263" s="157">
        <f>K1264+K1265</f>
        <v>0</v>
      </c>
      <c r="L1263" s="157">
        <f>L1264+L1265</f>
        <v>0</v>
      </c>
    </row>
    <row r="1264" spans="1:12" s="140" customFormat="1" ht="76.5" hidden="1">
      <c r="A1264" s="137"/>
      <c r="B1264" s="105" t="s">
        <v>52</v>
      </c>
      <c r="C1264" s="105"/>
      <c r="D1264" s="106" t="s">
        <v>20</v>
      </c>
      <c r="E1264" s="106" t="s">
        <v>20</v>
      </c>
      <c r="F1264" s="106" t="s">
        <v>319</v>
      </c>
      <c r="G1264" s="106" t="s">
        <v>53</v>
      </c>
      <c r="H1264" s="156">
        <f>SUM(I1264:L1264)</f>
        <v>0</v>
      </c>
      <c r="I1264" s="157"/>
      <c r="J1264" s="157">
        <v>0</v>
      </c>
      <c r="K1264" s="157">
        <v>0</v>
      </c>
      <c r="L1264" s="157">
        <v>0</v>
      </c>
    </row>
    <row r="1265" spans="1:12" s="140" customFormat="1" ht="25.5" hidden="1">
      <c r="A1265" s="137"/>
      <c r="B1265" s="105" t="s">
        <v>54</v>
      </c>
      <c r="C1265" s="105"/>
      <c r="D1265" s="106" t="s">
        <v>20</v>
      </c>
      <c r="E1265" s="106" t="s">
        <v>20</v>
      </c>
      <c r="F1265" s="106" t="s">
        <v>319</v>
      </c>
      <c r="G1265" s="106" t="s">
        <v>48</v>
      </c>
      <c r="H1265" s="156">
        <f>I1265+J1265+K1265+L1265</f>
        <v>0</v>
      </c>
      <c r="I1265" s="157"/>
      <c r="J1265" s="157">
        <v>0</v>
      </c>
      <c r="K1265" s="157">
        <v>0</v>
      </c>
      <c r="L1265" s="157">
        <v>0</v>
      </c>
    </row>
    <row r="1266" spans="1:12" s="140" customFormat="1" ht="89.25" hidden="1">
      <c r="A1266" s="137"/>
      <c r="B1266" s="66" t="s">
        <v>493</v>
      </c>
      <c r="C1266" s="105"/>
      <c r="D1266" s="106" t="s">
        <v>20</v>
      </c>
      <c r="E1266" s="106" t="s">
        <v>20</v>
      </c>
      <c r="F1266" s="106" t="s">
        <v>320</v>
      </c>
      <c r="G1266" s="106"/>
      <c r="H1266" s="156">
        <f>I1266+J1266+K1266+L1266</f>
        <v>0</v>
      </c>
      <c r="I1266" s="157">
        <f t="shared" ref="I1266:L1267" si="316">I1267</f>
        <v>0</v>
      </c>
      <c r="J1266" s="157">
        <f t="shared" si="316"/>
        <v>0</v>
      </c>
      <c r="K1266" s="157">
        <f t="shared" si="316"/>
        <v>0</v>
      </c>
      <c r="L1266" s="157">
        <f t="shared" si="316"/>
        <v>0</v>
      </c>
    </row>
    <row r="1267" spans="1:12" s="140" customFormat="1" ht="51" hidden="1">
      <c r="A1267" s="137"/>
      <c r="B1267" s="105" t="s">
        <v>88</v>
      </c>
      <c r="C1267" s="105"/>
      <c r="D1267" s="106" t="s">
        <v>20</v>
      </c>
      <c r="E1267" s="106" t="s">
        <v>20</v>
      </c>
      <c r="F1267" s="106" t="s">
        <v>320</v>
      </c>
      <c r="G1267" s="106" t="s">
        <v>49</v>
      </c>
      <c r="H1267" s="156">
        <f>I1267+J1267+K1267+L1267</f>
        <v>0</v>
      </c>
      <c r="I1267" s="157">
        <f>I1268</f>
        <v>0</v>
      </c>
      <c r="J1267" s="157">
        <f>J1268</f>
        <v>0</v>
      </c>
      <c r="K1267" s="157">
        <f t="shared" si="316"/>
        <v>0</v>
      </c>
      <c r="L1267" s="157">
        <f t="shared" si="316"/>
        <v>0</v>
      </c>
    </row>
    <row r="1268" spans="1:12" s="140" customFormat="1" hidden="1">
      <c r="A1268" s="137"/>
      <c r="B1268" s="206" t="s">
        <v>66</v>
      </c>
      <c r="C1268" s="105"/>
      <c r="D1268" s="106" t="s">
        <v>20</v>
      </c>
      <c r="E1268" s="106" t="s">
        <v>20</v>
      </c>
      <c r="F1268" s="106" t="s">
        <v>320</v>
      </c>
      <c r="G1268" s="106" t="s">
        <v>64</v>
      </c>
      <c r="H1268" s="156">
        <f>I1268+J1268+K1268+L1268</f>
        <v>0</v>
      </c>
      <c r="I1268" s="157">
        <f>I1269+I1270</f>
        <v>0</v>
      </c>
      <c r="J1268" s="157">
        <f>J1269+J1270</f>
        <v>0</v>
      </c>
      <c r="K1268" s="157">
        <f>K1269+K1270</f>
        <v>0</v>
      </c>
      <c r="L1268" s="157">
        <f>L1269+L1270</f>
        <v>0</v>
      </c>
    </row>
    <row r="1269" spans="1:12" s="220" customFormat="1" ht="76.5" hidden="1">
      <c r="A1269" s="137"/>
      <c r="B1269" s="206" t="s">
        <v>83</v>
      </c>
      <c r="C1269" s="105"/>
      <c r="D1269" s="106" t="s">
        <v>20</v>
      </c>
      <c r="E1269" s="106" t="s">
        <v>20</v>
      </c>
      <c r="F1269" s="106" t="s">
        <v>320</v>
      </c>
      <c r="G1269" s="106" t="s">
        <v>65</v>
      </c>
      <c r="H1269" s="156">
        <f>SUM(I1269:L1269)</f>
        <v>0</v>
      </c>
      <c r="I1269" s="157">
        <v>0</v>
      </c>
      <c r="J1269" s="157"/>
      <c r="K1269" s="157">
        <v>0</v>
      </c>
      <c r="L1269" s="157">
        <v>0</v>
      </c>
    </row>
    <row r="1270" spans="1:12" s="220" customFormat="1" ht="25.5" hidden="1">
      <c r="A1270" s="137"/>
      <c r="B1270" s="206" t="s">
        <v>84</v>
      </c>
      <c r="C1270" s="105"/>
      <c r="D1270" s="106" t="s">
        <v>20</v>
      </c>
      <c r="E1270" s="106" t="s">
        <v>20</v>
      </c>
      <c r="F1270" s="106" t="s">
        <v>320</v>
      </c>
      <c r="G1270" s="106" t="s">
        <v>82</v>
      </c>
      <c r="H1270" s="156">
        <f>I1270+J1270+K1270+L1270</f>
        <v>0</v>
      </c>
      <c r="I1270" s="157">
        <v>0</v>
      </c>
      <c r="J1270" s="157"/>
      <c r="K1270" s="157">
        <v>0</v>
      </c>
      <c r="L1270" s="157">
        <v>0</v>
      </c>
    </row>
    <row r="1271" spans="1:12" s="136" customFormat="1" ht="25.5">
      <c r="A1271" s="137"/>
      <c r="B1271" s="105" t="s">
        <v>537</v>
      </c>
      <c r="C1271" s="105"/>
      <c r="D1271" s="106" t="s">
        <v>20</v>
      </c>
      <c r="E1271" s="106" t="s">
        <v>20</v>
      </c>
      <c r="F1271" s="106" t="s">
        <v>540</v>
      </c>
      <c r="G1271" s="106"/>
      <c r="H1271" s="156">
        <f>SUM(I1271:L1271)</f>
        <v>-134.70000000000002</v>
      </c>
      <c r="I1271" s="157">
        <f>I1272</f>
        <v>-134.70000000000002</v>
      </c>
      <c r="J1271" s="157">
        <f t="shared" ref="J1271:L1272" si="317">J1272</f>
        <v>0</v>
      </c>
      <c r="K1271" s="157">
        <f t="shared" si="317"/>
        <v>0</v>
      </c>
      <c r="L1271" s="157">
        <f t="shared" si="317"/>
        <v>0</v>
      </c>
    </row>
    <row r="1272" spans="1:12" s="140" customFormat="1" ht="51">
      <c r="A1272" s="137"/>
      <c r="B1272" s="105" t="s">
        <v>88</v>
      </c>
      <c r="C1272" s="105"/>
      <c r="D1272" s="106" t="s">
        <v>20</v>
      </c>
      <c r="E1272" s="106" t="s">
        <v>20</v>
      </c>
      <c r="F1272" s="106" t="s">
        <v>540</v>
      </c>
      <c r="G1272" s="106" t="s">
        <v>49</v>
      </c>
      <c r="H1272" s="156">
        <f t="shared" ref="H1272:H1278" si="318">I1272+J1272+K1272+L1272</f>
        <v>-134.70000000000002</v>
      </c>
      <c r="I1272" s="157">
        <f>I1273+I1276</f>
        <v>-134.70000000000002</v>
      </c>
      <c r="J1272" s="157">
        <f>J1273</f>
        <v>0</v>
      </c>
      <c r="K1272" s="157">
        <f t="shared" si="317"/>
        <v>0</v>
      </c>
      <c r="L1272" s="157">
        <f t="shared" si="317"/>
        <v>0</v>
      </c>
    </row>
    <row r="1273" spans="1:12" s="190" customFormat="1" ht="30" customHeight="1">
      <c r="A1273" s="137"/>
      <c r="B1273" s="105" t="s">
        <v>51</v>
      </c>
      <c r="C1273" s="105"/>
      <c r="D1273" s="106" t="s">
        <v>20</v>
      </c>
      <c r="E1273" s="106" t="s">
        <v>20</v>
      </c>
      <c r="F1273" s="106" t="s">
        <v>540</v>
      </c>
      <c r="G1273" s="106" t="s">
        <v>50</v>
      </c>
      <c r="H1273" s="156">
        <f t="shared" si="318"/>
        <v>40.1</v>
      </c>
      <c r="I1273" s="157">
        <f>I1274+I1275</f>
        <v>40.1</v>
      </c>
      <c r="J1273" s="157">
        <f>J1274+J1275</f>
        <v>0</v>
      </c>
      <c r="K1273" s="157">
        <f>K1274+K1275</f>
        <v>0</v>
      </c>
      <c r="L1273" s="157">
        <f>L1274+L1275</f>
        <v>0</v>
      </c>
    </row>
    <row r="1274" spans="1:12" s="211" customFormat="1" ht="76.5">
      <c r="A1274" s="137"/>
      <c r="B1274" s="105" t="s">
        <v>52</v>
      </c>
      <c r="C1274" s="105"/>
      <c r="D1274" s="106" t="s">
        <v>20</v>
      </c>
      <c r="E1274" s="106" t="s">
        <v>20</v>
      </c>
      <c r="F1274" s="106" t="s">
        <v>540</v>
      </c>
      <c r="G1274" s="106" t="s">
        <v>53</v>
      </c>
      <c r="H1274" s="156">
        <f>SUM(I1274:L1274)</f>
        <v>40.1</v>
      </c>
      <c r="I1274" s="157">
        <v>40.1</v>
      </c>
      <c r="J1274" s="157">
        <v>0</v>
      </c>
      <c r="K1274" s="157">
        <v>0</v>
      </c>
      <c r="L1274" s="157">
        <v>0</v>
      </c>
    </row>
    <row r="1275" spans="1:12" s="211" customFormat="1" ht="25.5" hidden="1">
      <c r="A1275" s="137"/>
      <c r="B1275" s="105" t="s">
        <v>54</v>
      </c>
      <c r="C1275" s="105"/>
      <c r="D1275" s="106" t="s">
        <v>20</v>
      </c>
      <c r="E1275" s="106" t="s">
        <v>20</v>
      </c>
      <c r="F1275" s="106" t="s">
        <v>540</v>
      </c>
      <c r="G1275" s="106" t="s">
        <v>48</v>
      </c>
      <c r="H1275" s="156">
        <f t="shared" si="318"/>
        <v>0</v>
      </c>
      <c r="I1275" s="157"/>
      <c r="J1275" s="157">
        <v>0</v>
      </c>
      <c r="K1275" s="157">
        <v>0</v>
      </c>
      <c r="L1275" s="157">
        <v>0</v>
      </c>
    </row>
    <row r="1276" spans="1:12" s="211" customFormat="1">
      <c r="A1276" s="137"/>
      <c r="B1276" s="206" t="s">
        <v>66</v>
      </c>
      <c r="C1276" s="105"/>
      <c r="D1276" s="106" t="s">
        <v>20</v>
      </c>
      <c r="E1276" s="106" t="s">
        <v>20</v>
      </c>
      <c r="F1276" s="106" t="s">
        <v>540</v>
      </c>
      <c r="G1276" s="106" t="s">
        <v>64</v>
      </c>
      <c r="H1276" s="156">
        <f t="shared" si="318"/>
        <v>-174.8</v>
      </c>
      <c r="I1276" s="157">
        <f>I1277+I1278</f>
        <v>-174.8</v>
      </c>
      <c r="J1276" s="157">
        <f>J1277+J1278</f>
        <v>0</v>
      </c>
      <c r="K1276" s="157">
        <f>K1277+K1278</f>
        <v>0</v>
      </c>
      <c r="L1276" s="157">
        <f>L1277+L1278</f>
        <v>0</v>
      </c>
    </row>
    <row r="1277" spans="1:12" s="139" customFormat="1" ht="41.25" customHeight="1">
      <c r="A1277" s="137"/>
      <c r="B1277" s="206" t="s">
        <v>83</v>
      </c>
      <c r="C1277" s="105"/>
      <c r="D1277" s="106" t="s">
        <v>20</v>
      </c>
      <c r="E1277" s="106" t="s">
        <v>20</v>
      </c>
      <c r="F1277" s="106" t="s">
        <v>540</v>
      </c>
      <c r="G1277" s="106" t="s">
        <v>65</v>
      </c>
      <c r="H1277" s="156">
        <f>SUM(I1277:L1277)</f>
        <v>-174.8</v>
      </c>
      <c r="I1277" s="157">
        <v>-174.8</v>
      </c>
      <c r="J1277" s="157">
        <v>0</v>
      </c>
      <c r="K1277" s="157">
        <v>0</v>
      </c>
      <c r="L1277" s="157">
        <v>0</v>
      </c>
    </row>
    <row r="1278" spans="1:12" s="139" customFormat="1" ht="44.25" hidden="1" customHeight="1">
      <c r="A1278" s="137"/>
      <c r="B1278" s="206" t="s">
        <v>84</v>
      </c>
      <c r="C1278" s="105"/>
      <c r="D1278" s="106" t="s">
        <v>20</v>
      </c>
      <c r="E1278" s="106" t="s">
        <v>20</v>
      </c>
      <c r="F1278" s="106" t="s">
        <v>540</v>
      </c>
      <c r="G1278" s="106" t="s">
        <v>82</v>
      </c>
      <c r="H1278" s="156">
        <f t="shared" si="318"/>
        <v>0</v>
      </c>
      <c r="I1278" s="157"/>
      <c r="J1278" s="157">
        <v>0</v>
      </c>
      <c r="K1278" s="157">
        <v>0</v>
      </c>
      <c r="L1278" s="157">
        <v>0</v>
      </c>
    </row>
    <row r="1279" spans="1:12" s="139" customFormat="1" ht="44.25" hidden="1" customHeight="1">
      <c r="A1279" s="269"/>
      <c r="B1279" s="206" t="s">
        <v>213</v>
      </c>
      <c r="C1279" s="258"/>
      <c r="D1279" s="219" t="s">
        <v>20</v>
      </c>
      <c r="E1279" s="219" t="s">
        <v>20</v>
      </c>
      <c r="F1279" s="219" t="s">
        <v>214</v>
      </c>
      <c r="G1279" s="260"/>
      <c r="H1279" s="304">
        <f t="shared" ref="H1279:H1286" si="319">I1279+J1279+K1279+L1279</f>
        <v>0</v>
      </c>
      <c r="I1279" s="305">
        <f>I1280</f>
        <v>0</v>
      </c>
      <c r="J1279" s="305">
        <f t="shared" ref="J1279:L1282" si="320">J1280</f>
        <v>0</v>
      </c>
      <c r="K1279" s="305">
        <f t="shared" si="320"/>
        <v>0</v>
      </c>
      <c r="L1279" s="305">
        <f t="shared" si="320"/>
        <v>0</v>
      </c>
    </row>
    <row r="1280" spans="1:12" s="140" customFormat="1" ht="25.5" hidden="1">
      <c r="A1280" s="212"/>
      <c r="B1280" s="105" t="s">
        <v>537</v>
      </c>
      <c r="C1280" s="233"/>
      <c r="D1280" s="135" t="s">
        <v>20</v>
      </c>
      <c r="E1280" s="135" t="s">
        <v>20</v>
      </c>
      <c r="F1280" s="219" t="s">
        <v>216</v>
      </c>
      <c r="G1280" s="135"/>
      <c r="H1280" s="304">
        <f t="shared" si="319"/>
        <v>0</v>
      </c>
      <c r="I1280" s="305">
        <f>I1281</f>
        <v>0</v>
      </c>
      <c r="J1280" s="305">
        <f t="shared" si="320"/>
        <v>0</v>
      </c>
      <c r="K1280" s="305">
        <f t="shared" si="320"/>
        <v>0</v>
      </c>
      <c r="L1280" s="305">
        <f t="shared" si="320"/>
        <v>0</v>
      </c>
    </row>
    <row r="1281" spans="1:12" s="140" customFormat="1" ht="51" hidden="1">
      <c r="A1281" s="212"/>
      <c r="B1281" s="206" t="s">
        <v>81</v>
      </c>
      <c r="C1281" s="233"/>
      <c r="D1281" s="135" t="s">
        <v>20</v>
      </c>
      <c r="E1281" s="135" t="s">
        <v>20</v>
      </c>
      <c r="F1281" s="219" t="s">
        <v>216</v>
      </c>
      <c r="G1281" s="135" t="s">
        <v>49</v>
      </c>
      <c r="H1281" s="304">
        <f t="shared" si="319"/>
        <v>0</v>
      </c>
      <c r="I1281" s="305">
        <f>I1282</f>
        <v>0</v>
      </c>
      <c r="J1281" s="305">
        <f t="shared" si="320"/>
        <v>0</v>
      </c>
      <c r="K1281" s="305">
        <f t="shared" si="320"/>
        <v>0</v>
      </c>
      <c r="L1281" s="305">
        <f t="shared" si="320"/>
        <v>0</v>
      </c>
    </row>
    <row r="1282" spans="1:12" s="140" customFormat="1" hidden="1">
      <c r="A1282" s="212"/>
      <c r="B1282" s="206" t="s">
        <v>51</v>
      </c>
      <c r="C1282" s="233"/>
      <c r="D1282" s="135" t="s">
        <v>20</v>
      </c>
      <c r="E1282" s="135" t="s">
        <v>20</v>
      </c>
      <c r="F1282" s="219" t="s">
        <v>216</v>
      </c>
      <c r="G1282" s="135" t="s">
        <v>50</v>
      </c>
      <c r="H1282" s="304">
        <f t="shared" si="319"/>
        <v>0</v>
      </c>
      <c r="I1282" s="305">
        <f>I1283</f>
        <v>0</v>
      </c>
      <c r="J1282" s="305">
        <f t="shared" si="320"/>
        <v>0</v>
      </c>
      <c r="K1282" s="305">
        <f t="shared" si="320"/>
        <v>0</v>
      </c>
      <c r="L1282" s="305">
        <f t="shared" si="320"/>
        <v>0</v>
      </c>
    </row>
    <row r="1283" spans="1:12" s="140" customFormat="1" ht="25.5" hidden="1">
      <c r="A1283" s="212"/>
      <c r="B1283" s="206" t="s">
        <v>54</v>
      </c>
      <c r="C1283" s="233"/>
      <c r="D1283" s="135" t="s">
        <v>20</v>
      </c>
      <c r="E1283" s="135" t="s">
        <v>20</v>
      </c>
      <c r="F1283" s="219" t="s">
        <v>216</v>
      </c>
      <c r="G1283" s="135" t="s">
        <v>48</v>
      </c>
      <c r="H1283" s="304">
        <f t="shared" si="319"/>
        <v>0</v>
      </c>
      <c r="I1283" s="305">
        <v>0</v>
      </c>
      <c r="J1283" s="325">
        <v>0</v>
      </c>
      <c r="K1283" s="325">
        <v>0</v>
      </c>
      <c r="L1283" s="325">
        <v>0</v>
      </c>
    </row>
    <row r="1284" spans="1:12" s="140" customFormat="1" ht="25.5">
      <c r="A1284" s="188"/>
      <c r="B1284" s="189" t="s">
        <v>161</v>
      </c>
      <c r="C1284" s="189"/>
      <c r="D1284" s="129" t="s">
        <v>20</v>
      </c>
      <c r="E1284" s="129" t="s">
        <v>21</v>
      </c>
      <c r="F1284" s="129"/>
      <c r="G1284" s="129"/>
      <c r="H1284" s="156">
        <f t="shared" si="319"/>
        <v>444.40000000000003</v>
      </c>
      <c r="I1284" s="156">
        <f>I1285</f>
        <v>444.40000000000003</v>
      </c>
      <c r="J1284" s="156">
        <f>J1285</f>
        <v>0</v>
      </c>
      <c r="K1284" s="156">
        <f>K1285</f>
        <v>0</v>
      </c>
      <c r="L1284" s="156">
        <f>L1285</f>
        <v>0</v>
      </c>
    </row>
    <row r="1285" spans="1:12" s="140" customFormat="1" ht="38.25">
      <c r="A1285" s="137"/>
      <c r="B1285" s="105" t="s">
        <v>160</v>
      </c>
      <c r="C1285" s="105"/>
      <c r="D1285" s="106" t="s">
        <v>20</v>
      </c>
      <c r="E1285" s="106" t="s">
        <v>21</v>
      </c>
      <c r="F1285" s="106" t="s">
        <v>299</v>
      </c>
      <c r="G1285" s="129"/>
      <c r="H1285" s="156">
        <f t="shared" si="319"/>
        <v>444.40000000000003</v>
      </c>
      <c r="I1285" s="157">
        <f>I1286+I1314+I1321</f>
        <v>444.40000000000003</v>
      </c>
      <c r="J1285" s="157">
        <f>J1286+J1314+J1321</f>
        <v>0</v>
      </c>
      <c r="K1285" s="157">
        <f>K1286+K1314+K1321</f>
        <v>0</v>
      </c>
      <c r="L1285" s="157">
        <f>L1286+L1314+L1321</f>
        <v>0</v>
      </c>
    </row>
    <row r="1286" spans="1:12" s="140" customFormat="1" ht="25.5">
      <c r="A1286" s="137"/>
      <c r="B1286" s="105" t="s">
        <v>300</v>
      </c>
      <c r="C1286" s="105"/>
      <c r="D1286" s="106" t="s">
        <v>20</v>
      </c>
      <c r="E1286" s="106" t="s">
        <v>21</v>
      </c>
      <c r="F1286" s="106" t="s">
        <v>301</v>
      </c>
      <c r="G1286" s="129"/>
      <c r="H1286" s="156">
        <f t="shared" si="319"/>
        <v>174.8</v>
      </c>
      <c r="I1286" s="157">
        <f>I1287</f>
        <v>174.8</v>
      </c>
      <c r="J1286" s="157">
        <f>J1287</f>
        <v>0</v>
      </c>
      <c r="K1286" s="157">
        <f>K1287</f>
        <v>0</v>
      </c>
      <c r="L1286" s="157">
        <f>L1287</f>
        <v>0</v>
      </c>
    </row>
    <row r="1287" spans="1:12" s="140" customFormat="1" ht="38.25">
      <c r="A1287" s="137"/>
      <c r="B1287" s="105" t="s">
        <v>322</v>
      </c>
      <c r="C1287" s="105"/>
      <c r="D1287" s="106" t="s">
        <v>20</v>
      </c>
      <c r="E1287" s="106" t="s">
        <v>21</v>
      </c>
      <c r="F1287" s="106" t="s">
        <v>323</v>
      </c>
      <c r="G1287" s="129"/>
      <c r="H1287" s="156">
        <f>SUM(I1287:L1287)</f>
        <v>174.8</v>
      </c>
      <c r="I1287" s="157">
        <f>I1288+I1292+I1306</f>
        <v>174.8</v>
      </c>
      <c r="J1287" s="157">
        <f>J1288+J1292+J1306</f>
        <v>0</v>
      </c>
      <c r="K1287" s="157">
        <f>K1288+K1292+K1306</f>
        <v>0</v>
      </c>
      <c r="L1287" s="157">
        <f>L1288+L1292+L1306</f>
        <v>0</v>
      </c>
    </row>
    <row r="1288" spans="1:12" s="140" customFormat="1" ht="38.25">
      <c r="A1288" s="137"/>
      <c r="B1288" s="105" t="s">
        <v>199</v>
      </c>
      <c r="C1288" s="105"/>
      <c r="D1288" s="106" t="s">
        <v>20</v>
      </c>
      <c r="E1288" s="106" t="s">
        <v>21</v>
      </c>
      <c r="F1288" s="106" t="s">
        <v>324</v>
      </c>
      <c r="G1288" s="106"/>
      <c r="H1288" s="156">
        <f>SUM(I1288:L1288)</f>
        <v>174.8</v>
      </c>
      <c r="I1288" s="157">
        <f>I1289</f>
        <v>174.8</v>
      </c>
      <c r="J1288" s="157">
        <f>J1289</f>
        <v>0</v>
      </c>
      <c r="K1288" s="157">
        <f>K1289</f>
        <v>0</v>
      </c>
      <c r="L1288" s="157">
        <f>L1289</f>
        <v>0</v>
      </c>
    </row>
    <row r="1289" spans="1:12" s="140" customFormat="1" ht="51">
      <c r="A1289" s="137"/>
      <c r="B1289" s="105" t="s">
        <v>88</v>
      </c>
      <c r="C1289" s="105"/>
      <c r="D1289" s="106" t="s">
        <v>20</v>
      </c>
      <c r="E1289" s="106" t="s">
        <v>21</v>
      </c>
      <c r="F1289" s="106" t="s">
        <v>324</v>
      </c>
      <c r="G1289" s="106" t="s">
        <v>49</v>
      </c>
      <c r="H1289" s="156">
        <f t="shared" ref="H1289:H1303" si="321">I1289+J1289+K1289+L1289</f>
        <v>174.8</v>
      </c>
      <c r="I1289" s="157">
        <f t="shared" ref="I1289:L1290" si="322">I1290</f>
        <v>174.8</v>
      </c>
      <c r="J1289" s="157">
        <f t="shared" si="322"/>
        <v>0</v>
      </c>
      <c r="K1289" s="157">
        <f t="shared" si="322"/>
        <v>0</v>
      </c>
      <c r="L1289" s="157">
        <f t="shared" si="322"/>
        <v>0</v>
      </c>
    </row>
    <row r="1290" spans="1:12" s="140" customFormat="1">
      <c r="A1290" s="137"/>
      <c r="B1290" s="105" t="s">
        <v>66</v>
      </c>
      <c r="C1290" s="105"/>
      <c r="D1290" s="106" t="s">
        <v>20</v>
      </c>
      <c r="E1290" s="106" t="s">
        <v>21</v>
      </c>
      <c r="F1290" s="106" t="s">
        <v>324</v>
      </c>
      <c r="G1290" s="106" t="s">
        <v>64</v>
      </c>
      <c r="H1290" s="156">
        <f t="shared" si="321"/>
        <v>174.8</v>
      </c>
      <c r="I1290" s="157">
        <f t="shared" si="322"/>
        <v>174.8</v>
      </c>
      <c r="J1290" s="157">
        <f t="shared" si="322"/>
        <v>0</v>
      </c>
      <c r="K1290" s="157">
        <f t="shared" si="322"/>
        <v>0</v>
      </c>
      <c r="L1290" s="157">
        <f t="shared" si="322"/>
        <v>0</v>
      </c>
    </row>
    <row r="1291" spans="1:12" s="140" customFormat="1" ht="76.5">
      <c r="A1291" s="137"/>
      <c r="B1291" s="105" t="s">
        <v>83</v>
      </c>
      <c r="C1291" s="105"/>
      <c r="D1291" s="106" t="s">
        <v>20</v>
      </c>
      <c r="E1291" s="106" t="s">
        <v>21</v>
      </c>
      <c r="F1291" s="106" t="s">
        <v>324</v>
      </c>
      <c r="G1291" s="106" t="s">
        <v>65</v>
      </c>
      <c r="H1291" s="156">
        <f t="shared" si="321"/>
        <v>174.8</v>
      </c>
      <c r="I1291" s="157">
        <f>174.8</f>
        <v>174.8</v>
      </c>
      <c r="J1291" s="157">
        <v>0</v>
      </c>
      <c r="K1291" s="157">
        <v>0</v>
      </c>
      <c r="L1291" s="157">
        <v>0</v>
      </c>
    </row>
    <row r="1292" spans="1:12" s="140" customFormat="1" ht="25.5" hidden="1">
      <c r="A1292" s="137"/>
      <c r="B1292" s="105" t="s">
        <v>124</v>
      </c>
      <c r="C1292" s="105"/>
      <c r="D1292" s="106" t="s">
        <v>20</v>
      </c>
      <c r="E1292" s="106" t="s">
        <v>21</v>
      </c>
      <c r="F1292" s="106" t="s">
        <v>327</v>
      </c>
      <c r="G1292" s="106"/>
      <c r="H1292" s="156">
        <f t="shared" si="321"/>
        <v>0</v>
      </c>
      <c r="I1292" s="157">
        <f>I1293+I1298+I1302</f>
        <v>0</v>
      </c>
      <c r="J1292" s="157">
        <f t="shared" ref="J1292:L1293" si="323">J1293</f>
        <v>0</v>
      </c>
      <c r="K1292" s="157">
        <f t="shared" si="323"/>
        <v>0</v>
      </c>
      <c r="L1292" s="157">
        <f t="shared" si="323"/>
        <v>0</v>
      </c>
    </row>
    <row r="1293" spans="1:12" s="140" customFormat="1" ht="89.25" hidden="1">
      <c r="A1293" s="137"/>
      <c r="B1293" s="105" t="s">
        <v>55</v>
      </c>
      <c r="C1293" s="105"/>
      <c r="D1293" s="106" t="s">
        <v>20</v>
      </c>
      <c r="E1293" s="106" t="s">
        <v>21</v>
      </c>
      <c r="F1293" s="106" t="s">
        <v>327</v>
      </c>
      <c r="G1293" s="106" t="s">
        <v>56</v>
      </c>
      <c r="H1293" s="156">
        <f t="shared" si="321"/>
        <v>0</v>
      </c>
      <c r="I1293" s="157">
        <f>I1294</f>
        <v>0</v>
      </c>
      <c r="J1293" s="157">
        <f t="shared" si="323"/>
        <v>0</v>
      </c>
      <c r="K1293" s="157">
        <f t="shared" si="323"/>
        <v>0</v>
      </c>
      <c r="L1293" s="157">
        <f t="shared" si="323"/>
        <v>0</v>
      </c>
    </row>
    <row r="1294" spans="1:12" s="140" customFormat="1" ht="38.25" hidden="1">
      <c r="A1294" s="137"/>
      <c r="B1294" s="105" t="s">
        <v>104</v>
      </c>
      <c r="C1294" s="105"/>
      <c r="D1294" s="106" t="s">
        <v>20</v>
      </c>
      <c r="E1294" s="106" t="s">
        <v>21</v>
      </c>
      <c r="F1294" s="106" t="s">
        <v>327</v>
      </c>
      <c r="G1294" s="106" t="s">
        <v>105</v>
      </c>
      <c r="H1294" s="156">
        <f t="shared" si="321"/>
        <v>0</v>
      </c>
      <c r="I1294" s="157">
        <f>I1295+I1296+I1297</f>
        <v>0</v>
      </c>
      <c r="J1294" s="157">
        <f>J1295+J1296</f>
        <v>0</v>
      </c>
      <c r="K1294" s="157">
        <f>K1295+K1296</f>
        <v>0</v>
      </c>
      <c r="L1294" s="157">
        <f>L1295+L1296</f>
        <v>0</v>
      </c>
    </row>
    <row r="1295" spans="1:12" s="140" customFormat="1" ht="25.5" hidden="1">
      <c r="A1295" s="137"/>
      <c r="B1295" s="105" t="s">
        <v>212</v>
      </c>
      <c r="C1295" s="105"/>
      <c r="D1295" s="106" t="s">
        <v>20</v>
      </c>
      <c r="E1295" s="106" t="s">
        <v>21</v>
      </c>
      <c r="F1295" s="106" t="s">
        <v>327</v>
      </c>
      <c r="G1295" s="106" t="s">
        <v>107</v>
      </c>
      <c r="H1295" s="156">
        <f t="shared" si="321"/>
        <v>0</v>
      </c>
      <c r="I1295" s="157"/>
      <c r="J1295" s="157">
        <v>0</v>
      </c>
      <c r="K1295" s="157">
        <v>0</v>
      </c>
      <c r="L1295" s="157">
        <v>0</v>
      </c>
    </row>
    <row r="1296" spans="1:12" s="140" customFormat="1" ht="51" hidden="1">
      <c r="A1296" s="137"/>
      <c r="B1296" s="105" t="s">
        <v>108</v>
      </c>
      <c r="C1296" s="105"/>
      <c r="D1296" s="106" t="s">
        <v>20</v>
      </c>
      <c r="E1296" s="106" t="s">
        <v>21</v>
      </c>
      <c r="F1296" s="106" t="s">
        <v>327</v>
      </c>
      <c r="G1296" s="106" t="s">
        <v>109</v>
      </c>
      <c r="H1296" s="156">
        <f t="shared" si="321"/>
        <v>0</v>
      </c>
      <c r="I1296" s="157">
        <v>0</v>
      </c>
      <c r="J1296" s="157">
        <v>0</v>
      </c>
      <c r="K1296" s="157">
        <v>0</v>
      </c>
      <c r="L1296" s="157">
        <v>0</v>
      </c>
    </row>
    <row r="1297" spans="1:12" s="140" customFormat="1" ht="89.25" hidden="1">
      <c r="A1297" s="137"/>
      <c r="B1297" s="321" t="s">
        <v>659</v>
      </c>
      <c r="C1297" s="105"/>
      <c r="D1297" s="106" t="s">
        <v>20</v>
      </c>
      <c r="E1297" s="106" t="s">
        <v>21</v>
      </c>
      <c r="F1297" s="106" t="s">
        <v>327</v>
      </c>
      <c r="G1297" s="106" t="s">
        <v>649</v>
      </c>
      <c r="H1297" s="156">
        <f t="shared" si="321"/>
        <v>0</v>
      </c>
      <c r="I1297" s="157"/>
      <c r="J1297" s="307">
        <v>0</v>
      </c>
      <c r="K1297" s="307">
        <v>0</v>
      </c>
      <c r="L1297" s="307">
        <v>0</v>
      </c>
    </row>
    <row r="1298" spans="1:12" s="140" customFormat="1" ht="38.25" hidden="1">
      <c r="A1298" s="137"/>
      <c r="B1298" s="105" t="s">
        <v>86</v>
      </c>
      <c r="C1298" s="105"/>
      <c r="D1298" s="106" t="s">
        <v>20</v>
      </c>
      <c r="E1298" s="106" t="s">
        <v>21</v>
      </c>
      <c r="F1298" s="106" t="s">
        <v>327</v>
      </c>
      <c r="G1298" s="106" t="s">
        <v>57</v>
      </c>
      <c r="H1298" s="156">
        <f t="shared" si="321"/>
        <v>0</v>
      </c>
      <c r="I1298" s="157">
        <f>I1299</f>
        <v>0</v>
      </c>
      <c r="J1298" s="157">
        <f>J1299</f>
        <v>0</v>
      </c>
      <c r="K1298" s="157">
        <f>K1299</f>
        <v>0</v>
      </c>
      <c r="L1298" s="157">
        <f>L1299</f>
        <v>0</v>
      </c>
    </row>
    <row r="1299" spans="1:12" s="140" customFormat="1" ht="38.25" hidden="1">
      <c r="A1299" s="137"/>
      <c r="B1299" s="105" t="s">
        <v>58</v>
      </c>
      <c r="C1299" s="105"/>
      <c r="D1299" s="106" t="s">
        <v>20</v>
      </c>
      <c r="E1299" s="106" t="s">
        <v>21</v>
      </c>
      <c r="F1299" s="106" t="s">
        <v>327</v>
      </c>
      <c r="G1299" s="106" t="s">
        <v>59</v>
      </c>
      <c r="H1299" s="156">
        <f t="shared" si="321"/>
        <v>0</v>
      </c>
      <c r="I1299" s="157">
        <f>I1301+I1300</f>
        <v>0</v>
      </c>
      <c r="J1299" s="157">
        <f>J1301+J1300</f>
        <v>0</v>
      </c>
      <c r="K1299" s="157">
        <f>K1301+K1300</f>
        <v>0</v>
      </c>
      <c r="L1299" s="157">
        <f>L1301+L1300</f>
        <v>0</v>
      </c>
    </row>
    <row r="1300" spans="1:12" s="140" customFormat="1" ht="38.25" hidden="1">
      <c r="A1300" s="137"/>
      <c r="B1300" s="105" t="s">
        <v>63</v>
      </c>
      <c r="C1300" s="105"/>
      <c r="D1300" s="106" t="s">
        <v>20</v>
      </c>
      <c r="E1300" s="106" t="s">
        <v>21</v>
      </c>
      <c r="F1300" s="106" t="s">
        <v>327</v>
      </c>
      <c r="G1300" s="106" t="s">
        <v>62</v>
      </c>
      <c r="H1300" s="156">
        <f t="shared" si="321"/>
        <v>0</v>
      </c>
      <c r="I1300" s="157">
        <v>0</v>
      </c>
      <c r="J1300" s="157">
        <v>0</v>
      </c>
      <c r="K1300" s="157">
        <v>0</v>
      </c>
      <c r="L1300" s="157">
        <v>0</v>
      </c>
    </row>
    <row r="1301" spans="1:12" s="140" customFormat="1" ht="38.25" hidden="1">
      <c r="A1301" s="137"/>
      <c r="B1301" s="105" t="s">
        <v>60</v>
      </c>
      <c r="C1301" s="105"/>
      <c r="D1301" s="106" t="s">
        <v>20</v>
      </c>
      <c r="E1301" s="106" t="s">
        <v>21</v>
      </c>
      <c r="F1301" s="106" t="s">
        <v>327</v>
      </c>
      <c r="G1301" s="106" t="s">
        <v>61</v>
      </c>
      <c r="H1301" s="156">
        <f t="shared" si="321"/>
        <v>0</v>
      </c>
      <c r="I1301" s="157">
        <v>0</v>
      </c>
      <c r="J1301" s="157">
        <v>0</v>
      </c>
      <c r="K1301" s="157">
        <v>0</v>
      </c>
      <c r="L1301" s="157">
        <v>0</v>
      </c>
    </row>
    <row r="1302" spans="1:12" s="140" customFormat="1" hidden="1">
      <c r="A1302" s="137"/>
      <c r="B1302" s="192" t="s">
        <v>71</v>
      </c>
      <c r="C1302" s="105"/>
      <c r="D1302" s="106" t="s">
        <v>20</v>
      </c>
      <c r="E1302" s="106" t="s">
        <v>21</v>
      </c>
      <c r="F1302" s="106" t="s">
        <v>327</v>
      </c>
      <c r="G1302" s="106" t="s">
        <v>72</v>
      </c>
      <c r="H1302" s="156">
        <f t="shared" si="321"/>
        <v>0</v>
      </c>
      <c r="I1302" s="157">
        <f>I1303</f>
        <v>0</v>
      </c>
      <c r="J1302" s="157">
        <f>J1303</f>
        <v>0</v>
      </c>
      <c r="K1302" s="157">
        <f>K1303</f>
        <v>0</v>
      </c>
      <c r="L1302" s="157">
        <f>L1303</f>
        <v>0</v>
      </c>
    </row>
    <row r="1303" spans="1:12" s="140" customFormat="1" ht="25.5" hidden="1">
      <c r="A1303" s="137"/>
      <c r="B1303" s="192" t="s">
        <v>73</v>
      </c>
      <c r="C1303" s="105"/>
      <c r="D1303" s="106" t="s">
        <v>20</v>
      </c>
      <c r="E1303" s="106" t="s">
        <v>21</v>
      </c>
      <c r="F1303" s="106" t="s">
        <v>327</v>
      </c>
      <c r="G1303" s="106" t="s">
        <v>74</v>
      </c>
      <c r="H1303" s="156">
        <f t="shared" si="321"/>
        <v>0</v>
      </c>
      <c r="I1303" s="157">
        <f>I1304+I1305</f>
        <v>0</v>
      </c>
      <c r="J1303" s="157">
        <f>J1304+J1305</f>
        <v>0</v>
      </c>
      <c r="K1303" s="157">
        <f>K1304+K1305</f>
        <v>0</v>
      </c>
      <c r="L1303" s="157">
        <f>L1304+L1305</f>
        <v>0</v>
      </c>
    </row>
    <row r="1304" spans="1:12" s="140" customFormat="1" ht="25.5" hidden="1">
      <c r="A1304" s="137"/>
      <c r="B1304" s="192" t="s">
        <v>292</v>
      </c>
      <c r="C1304" s="105"/>
      <c r="D1304" s="106" t="s">
        <v>20</v>
      </c>
      <c r="E1304" s="106" t="s">
        <v>21</v>
      </c>
      <c r="F1304" s="106" t="s">
        <v>327</v>
      </c>
      <c r="G1304" s="106" t="s">
        <v>293</v>
      </c>
      <c r="H1304" s="156">
        <f>SUM(I1304:L1304)</f>
        <v>0</v>
      </c>
      <c r="I1304" s="157">
        <v>0</v>
      </c>
      <c r="J1304" s="157">
        <v>0</v>
      </c>
      <c r="K1304" s="157">
        <v>0</v>
      </c>
      <c r="L1304" s="157">
        <v>0</v>
      </c>
    </row>
    <row r="1305" spans="1:12" s="140" customFormat="1" hidden="1">
      <c r="A1305" s="137"/>
      <c r="B1305" s="192" t="s">
        <v>259</v>
      </c>
      <c r="C1305" s="105"/>
      <c r="D1305" s="106" t="s">
        <v>20</v>
      </c>
      <c r="E1305" s="106" t="s">
        <v>21</v>
      </c>
      <c r="F1305" s="106" t="s">
        <v>327</v>
      </c>
      <c r="G1305" s="106" t="s">
        <v>76</v>
      </c>
      <c r="H1305" s="156">
        <f>I1305+J1305+K1305+L1305</f>
        <v>0</v>
      </c>
      <c r="I1305" s="157">
        <v>0</v>
      </c>
      <c r="J1305" s="157">
        <v>0</v>
      </c>
      <c r="K1305" s="157">
        <v>0</v>
      </c>
      <c r="L1305" s="157">
        <v>0</v>
      </c>
    </row>
    <row r="1306" spans="1:12" s="140" customFormat="1" ht="153" hidden="1">
      <c r="A1306" s="137"/>
      <c r="B1306" s="66" t="s">
        <v>572</v>
      </c>
      <c r="C1306" s="105"/>
      <c r="D1306" s="135" t="s">
        <v>20</v>
      </c>
      <c r="E1306" s="106" t="s">
        <v>21</v>
      </c>
      <c r="F1306" s="106" t="s">
        <v>571</v>
      </c>
      <c r="G1306" s="129"/>
      <c r="H1306" s="156">
        <f>I1306+J1306+K1306+L1306</f>
        <v>0</v>
      </c>
      <c r="I1306" s="157">
        <v>0</v>
      </c>
      <c r="J1306" s="157">
        <f>J1307+J1311</f>
        <v>0</v>
      </c>
      <c r="K1306" s="157">
        <v>0</v>
      </c>
      <c r="L1306" s="157">
        <v>0</v>
      </c>
    </row>
    <row r="1307" spans="1:12" s="140" customFormat="1" ht="89.25" hidden="1">
      <c r="A1307" s="137"/>
      <c r="B1307" s="105" t="s">
        <v>55</v>
      </c>
      <c r="C1307" s="138"/>
      <c r="D1307" s="135" t="s">
        <v>20</v>
      </c>
      <c r="E1307" s="106" t="s">
        <v>21</v>
      </c>
      <c r="F1307" s="106" t="s">
        <v>571</v>
      </c>
      <c r="G1307" s="106" t="s">
        <v>56</v>
      </c>
      <c r="H1307" s="156">
        <f>SUM(I1307:L1307)</f>
        <v>0</v>
      </c>
      <c r="I1307" s="157">
        <f t="shared" ref="I1307:L1307" si="324">I1308</f>
        <v>0</v>
      </c>
      <c r="J1307" s="157">
        <f>J1308</f>
        <v>0</v>
      </c>
      <c r="K1307" s="157">
        <f t="shared" si="324"/>
        <v>0</v>
      </c>
      <c r="L1307" s="157">
        <f t="shared" si="324"/>
        <v>0</v>
      </c>
    </row>
    <row r="1308" spans="1:12" s="140" customFormat="1" ht="38.25" hidden="1">
      <c r="A1308" s="137"/>
      <c r="B1308" s="105" t="s">
        <v>104</v>
      </c>
      <c r="C1308" s="138"/>
      <c r="D1308" s="135" t="s">
        <v>20</v>
      </c>
      <c r="E1308" s="106" t="s">
        <v>21</v>
      </c>
      <c r="F1308" s="106" t="s">
        <v>571</v>
      </c>
      <c r="G1308" s="106" t="s">
        <v>105</v>
      </c>
      <c r="H1308" s="156">
        <f>SUM(I1308:L1308)</f>
        <v>0</v>
      </c>
      <c r="I1308" s="157">
        <f>I1309+I1310</f>
        <v>0</v>
      </c>
      <c r="J1308" s="157">
        <f t="shared" ref="J1308:L1308" si="325">J1309+J1310</f>
        <v>0</v>
      </c>
      <c r="K1308" s="157">
        <f t="shared" si="325"/>
        <v>0</v>
      </c>
      <c r="L1308" s="157">
        <f t="shared" si="325"/>
        <v>0</v>
      </c>
    </row>
    <row r="1309" spans="1:12" s="140" customFormat="1" ht="25.5" hidden="1">
      <c r="A1309" s="137"/>
      <c r="B1309" s="105" t="s">
        <v>212</v>
      </c>
      <c r="C1309" s="138"/>
      <c r="D1309" s="135" t="s">
        <v>20</v>
      </c>
      <c r="E1309" s="106" t="s">
        <v>21</v>
      </c>
      <c r="F1309" s="106" t="s">
        <v>571</v>
      </c>
      <c r="G1309" s="106" t="s">
        <v>107</v>
      </c>
      <c r="H1309" s="156">
        <f>SUM(I1309:L1309)</f>
        <v>0</v>
      </c>
      <c r="I1309" s="157">
        <v>0</v>
      </c>
      <c r="J1309" s="157"/>
      <c r="K1309" s="157">
        <v>0</v>
      </c>
      <c r="L1309" s="157">
        <v>0</v>
      </c>
    </row>
    <row r="1310" spans="1:12" s="140" customFormat="1" ht="89.25" hidden="1">
      <c r="A1310" s="137"/>
      <c r="B1310" s="321" t="s">
        <v>659</v>
      </c>
      <c r="C1310" s="105"/>
      <c r="D1310" s="106" t="s">
        <v>20</v>
      </c>
      <c r="E1310" s="106" t="s">
        <v>21</v>
      </c>
      <c r="F1310" s="106" t="s">
        <v>571</v>
      </c>
      <c r="G1310" s="106" t="s">
        <v>649</v>
      </c>
      <c r="H1310" s="156">
        <f>I1310+J1310+K1310+L1310</f>
        <v>0</v>
      </c>
      <c r="I1310" s="157">
        <v>0</v>
      </c>
      <c r="J1310" s="157"/>
      <c r="K1310" s="157">
        <v>0</v>
      </c>
      <c r="L1310" s="157">
        <v>0</v>
      </c>
    </row>
    <row r="1311" spans="1:12" s="140" customFormat="1" ht="38.25" hidden="1">
      <c r="A1311" s="137"/>
      <c r="B1311" s="105" t="s">
        <v>86</v>
      </c>
      <c r="C1311" s="105"/>
      <c r="D1311" s="106" t="s">
        <v>20</v>
      </c>
      <c r="E1311" s="106" t="s">
        <v>21</v>
      </c>
      <c r="F1311" s="106" t="s">
        <v>571</v>
      </c>
      <c r="G1311" s="106" t="s">
        <v>57</v>
      </c>
      <c r="H1311" s="156">
        <f>I1311+J1311+K1311+L1311</f>
        <v>0</v>
      </c>
      <c r="I1311" s="157">
        <f t="shared" ref="I1311:L1312" si="326">I1312</f>
        <v>0</v>
      </c>
      <c r="J1311" s="157">
        <f t="shared" si="326"/>
        <v>0</v>
      </c>
      <c r="K1311" s="157">
        <f t="shared" si="326"/>
        <v>0</v>
      </c>
      <c r="L1311" s="157">
        <f t="shared" si="326"/>
        <v>0</v>
      </c>
    </row>
    <row r="1312" spans="1:12" s="140" customFormat="1" ht="38.25" hidden="1">
      <c r="A1312" s="137"/>
      <c r="B1312" s="105" t="s">
        <v>58</v>
      </c>
      <c r="C1312" s="105"/>
      <c r="D1312" s="106" t="s">
        <v>20</v>
      </c>
      <c r="E1312" s="106" t="s">
        <v>21</v>
      </c>
      <c r="F1312" s="106" t="s">
        <v>571</v>
      </c>
      <c r="G1312" s="106" t="s">
        <v>59</v>
      </c>
      <c r="H1312" s="156">
        <f>I1312+J1312+K1312+L1312</f>
        <v>0</v>
      </c>
      <c r="I1312" s="157">
        <f t="shared" si="326"/>
        <v>0</v>
      </c>
      <c r="J1312" s="157">
        <f t="shared" si="326"/>
        <v>0</v>
      </c>
      <c r="K1312" s="157">
        <f t="shared" si="326"/>
        <v>0</v>
      </c>
      <c r="L1312" s="157">
        <f t="shared" si="326"/>
        <v>0</v>
      </c>
    </row>
    <row r="1313" spans="1:20" ht="54" hidden="1" customHeight="1">
      <c r="A1313" s="137"/>
      <c r="B1313" s="105" t="s">
        <v>60</v>
      </c>
      <c r="C1313" s="105"/>
      <c r="D1313" s="106" t="s">
        <v>20</v>
      </c>
      <c r="E1313" s="106" t="s">
        <v>21</v>
      </c>
      <c r="F1313" s="106" t="s">
        <v>571</v>
      </c>
      <c r="G1313" s="106" t="s">
        <v>61</v>
      </c>
      <c r="H1313" s="156">
        <f>I1313+J1313+K1313+L1313</f>
        <v>0</v>
      </c>
      <c r="I1313" s="157">
        <v>0</v>
      </c>
      <c r="J1313" s="157">
        <v>0</v>
      </c>
      <c r="K1313" s="157">
        <v>0</v>
      </c>
      <c r="L1313" s="157">
        <v>0</v>
      </c>
    </row>
    <row r="1314" spans="1:20" ht="25.5">
      <c r="A1314" s="137"/>
      <c r="B1314" s="105" t="s">
        <v>325</v>
      </c>
      <c r="C1314" s="105"/>
      <c r="D1314" s="106" t="s">
        <v>20</v>
      </c>
      <c r="E1314" s="106" t="s">
        <v>21</v>
      </c>
      <c r="F1314" s="106" t="s">
        <v>326</v>
      </c>
      <c r="G1314" s="106"/>
      <c r="H1314" s="156">
        <f>SUM(I1314:L1314)</f>
        <v>269.60000000000002</v>
      </c>
      <c r="I1314" s="157">
        <f>I1315</f>
        <v>269.60000000000002</v>
      </c>
      <c r="J1314" s="157">
        <f t="shared" ref="J1314:L1317" si="327">J1315</f>
        <v>0</v>
      </c>
      <c r="K1314" s="157">
        <f t="shared" si="327"/>
        <v>0</v>
      </c>
      <c r="L1314" s="157">
        <f t="shared" si="327"/>
        <v>0</v>
      </c>
    </row>
    <row r="1315" spans="1:20" ht="24" customHeight="1">
      <c r="A1315" s="137"/>
      <c r="B1315" s="105" t="s">
        <v>537</v>
      </c>
      <c r="C1315" s="105"/>
      <c r="D1315" s="106" t="s">
        <v>20</v>
      </c>
      <c r="E1315" s="106" t="s">
        <v>21</v>
      </c>
      <c r="F1315" s="106" t="s">
        <v>539</v>
      </c>
      <c r="G1315" s="106"/>
      <c r="H1315" s="156">
        <f>SUM(I1315:L1315)</f>
        <v>269.60000000000002</v>
      </c>
      <c r="I1315" s="157">
        <f>I1316</f>
        <v>269.60000000000002</v>
      </c>
      <c r="J1315" s="157">
        <f t="shared" si="327"/>
        <v>0</v>
      </c>
      <c r="K1315" s="157">
        <f t="shared" si="327"/>
        <v>0</v>
      </c>
      <c r="L1315" s="157">
        <f t="shared" si="327"/>
        <v>0</v>
      </c>
    </row>
    <row r="1316" spans="1:20" ht="51">
      <c r="A1316" s="137"/>
      <c r="B1316" s="105" t="s">
        <v>88</v>
      </c>
      <c r="C1316" s="105"/>
      <c r="D1316" s="106" t="s">
        <v>20</v>
      </c>
      <c r="E1316" s="106" t="s">
        <v>21</v>
      </c>
      <c r="F1316" s="106" t="s">
        <v>539</v>
      </c>
      <c r="G1316" s="106" t="s">
        <v>49</v>
      </c>
      <c r="H1316" s="156">
        <f>SUM(I1316:L1316)</f>
        <v>269.60000000000002</v>
      </c>
      <c r="I1316" s="157">
        <f>I1317+I1319</f>
        <v>269.60000000000002</v>
      </c>
      <c r="J1316" s="157">
        <f t="shared" si="327"/>
        <v>0</v>
      </c>
      <c r="K1316" s="157">
        <f t="shared" si="327"/>
        <v>0</v>
      </c>
      <c r="L1316" s="157">
        <f t="shared" si="327"/>
        <v>0</v>
      </c>
    </row>
    <row r="1317" spans="1:20" s="140" customFormat="1">
      <c r="A1317" s="137"/>
      <c r="B1317" s="105" t="s">
        <v>51</v>
      </c>
      <c r="C1317" s="105"/>
      <c r="D1317" s="106" t="s">
        <v>20</v>
      </c>
      <c r="E1317" s="106" t="s">
        <v>21</v>
      </c>
      <c r="F1317" s="106" t="s">
        <v>539</v>
      </c>
      <c r="G1317" s="106" t="s">
        <v>50</v>
      </c>
      <c r="H1317" s="156">
        <f>SUM(I1317:L1317)</f>
        <v>0</v>
      </c>
      <c r="I1317" s="157">
        <f>I1318</f>
        <v>0</v>
      </c>
      <c r="J1317" s="157">
        <f t="shared" si="327"/>
        <v>0</v>
      </c>
      <c r="K1317" s="157">
        <f t="shared" si="327"/>
        <v>0</v>
      </c>
      <c r="L1317" s="157">
        <f t="shared" si="327"/>
        <v>0</v>
      </c>
    </row>
    <row r="1318" spans="1:20" s="140" customFormat="1" ht="25.5">
      <c r="A1318" s="137"/>
      <c r="B1318" s="105" t="s">
        <v>54</v>
      </c>
      <c r="C1318" s="105"/>
      <c r="D1318" s="106" t="s">
        <v>20</v>
      </c>
      <c r="E1318" s="106" t="s">
        <v>21</v>
      </c>
      <c r="F1318" s="106" t="s">
        <v>539</v>
      </c>
      <c r="G1318" s="106" t="s">
        <v>48</v>
      </c>
      <c r="H1318" s="156">
        <f>SUM(I1318:L1318)</f>
        <v>0</v>
      </c>
      <c r="I1318" s="157">
        <v>0</v>
      </c>
      <c r="J1318" s="157">
        <v>0</v>
      </c>
      <c r="K1318" s="157">
        <v>0</v>
      </c>
      <c r="L1318" s="157">
        <v>0</v>
      </c>
    </row>
    <row r="1319" spans="1:20" s="140" customFormat="1">
      <c r="A1319" s="137"/>
      <c r="B1319" s="206" t="s">
        <v>66</v>
      </c>
      <c r="C1319" s="105"/>
      <c r="D1319" s="106" t="s">
        <v>20</v>
      </c>
      <c r="E1319" s="106" t="s">
        <v>21</v>
      </c>
      <c r="F1319" s="106" t="s">
        <v>539</v>
      </c>
      <c r="G1319" s="106" t="s">
        <v>64</v>
      </c>
      <c r="H1319" s="156">
        <f>I1319+J1319+K1319+L1319</f>
        <v>269.60000000000002</v>
      </c>
      <c r="I1319" s="157">
        <f>I1320</f>
        <v>269.60000000000002</v>
      </c>
      <c r="J1319" s="157">
        <f>J1320</f>
        <v>0</v>
      </c>
      <c r="K1319" s="157">
        <f>K1320</f>
        <v>0</v>
      </c>
      <c r="L1319" s="157">
        <f>L1320</f>
        <v>0</v>
      </c>
    </row>
    <row r="1320" spans="1:20" ht="25.5">
      <c r="A1320" s="137"/>
      <c r="B1320" s="206" t="s">
        <v>84</v>
      </c>
      <c r="C1320" s="105"/>
      <c r="D1320" s="106" t="s">
        <v>20</v>
      </c>
      <c r="E1320" s="106" t="s">
        <v>21</v>
      </c>
      <c r="F1320" s="106" t="s">
        <v>539</v>
      </c>
      <c r="G1320" s="106" t="s">
        <v>82</v>
      </c>
      <c r="H1320" s="156">
        <f>I1320+J1320+K1320+L1320</f>
        <v>269.60000000000002</v>
      </c>
      <c r="I1320" s="157">
        <f>269.6</f>
        <v>269.60000000000002</v>
      </c>
      <c r="J1320" s="157">
        <v>0</v>
      </c>
      <c r="K1320" s="157">
        <v>0</v>
      </c>
      <c r="L1320" s="157">
        <v>0</v>
      </c>
    </row>
    <row r="1321" spans="1:20" ht="38.25" hidden="1">
      <c r="A1321" s="137"/>
      <c r="B1321" s="105" t="s">
        <v>314</v>
      </c>
      <c r="C1321" s="105"/>
      <c r="D1321" s="106" t="s">
        <v>20</v>
      </c>
      <c r="E1321" s="106" t="s">
        <v>21</v>
      </c>
      <c r="F1321" s="106" t="s">
        <v>315</v>
      </c>
      <c r="G1321" s="106"/>
      <c r="H1321" s="156">
        <f>I1321+J1321+K1321+L1321</f>
        <v>0</v>
      </c>
      <c r="I1321" s="157">
        <f>I1322+I1330</f>
        <v>0</v>
      </c>
      <c r="J1321" s="157">
        <f>J1322+J1330</f>
        <v>0</v>
      </c>
      <c r="K1321" s="157">
        <f>K1322+K1330</f>
        <v>0</v>
      </c>
      <c r="L1321" s="157">
        <f>L1322+L1330+L1326</f>
        <v>0</v>
      </c>
    </row>
    <row r="1322" spans="1:20" ht="25.5" hidden="1">
      <c r="A1322" s="137"/>
      <c r="B1322" s="105" t="s">
        <v>537</v>
      </c>
      <c r="C1322" s="105"/>
      <c r="D1322" s="106" t="s">
        <v>20</v>
      </c>
      <c r="E1322" s="106" t="s">
        <v>21</v>
      </c>
      <c r="F1322" s="106" t="s">
        <v>542</v>
      </c>
      <c r="G1322" s="106"/>
      <c r="H1322" s="156">
        <f>SUM(I1322:L1322)</f>
        <v>0</v>
      </c>
      <c r="I1322" s="157">
        <f>I1323</f>
        <v>0</v>
      </c>
      <c r="J1322" s="157">
        <f t="shared" ref="J1322:L1323" si="328">J1323</f>
        <v>0</v>
      </c>
      <c r="K1322" s="157">
        <f t="shared" si="328"/>
        <v>0</v>
      </c>
      <c r="L1322" s="157">
        <f t="shared" si="328"/>
        <v>0</v>
      </c>
    </row>
    <row r="1323" spans="1:20" ht="51" hidden="1">
      <c r="A1323" s="137"/>
      <c r="B1323" s="105" t="s">
        <v>88</v>
      </c>
      <c r="C1323" s="105"/>
      <c r="D1323" s="106" t="s">
        <v>20</v>
      </c>
      <c r="E1323" s="106" t="s">
        <v>21</v>
      </c>
      <c r="F1323" s="106" t="s">
        <v>542</v>
      </c>
      <c r="G1323" s="106" t="s">
        <v>49</v>
      </c>
      <c r="H1323" s="156">
        <f>I1323+J1323+K1323+L1323</f>
        <v>0</v>
      </c>
      <c r="I1323" s="157">
        <f>I1324</f>
        <v>0</v>
      </c>
      <c r="J1323" s="157">
        <f t="shared" si="328"/>
        <v>0</v>
      </c>
      <c r="K1323" s="157">
        <f t="shared" si="328"/>
        <v>0</v>
      </c>
      <c r="L1323" s="157">
        <f t="shared" si="328"/>
        <v>0</v>
      </c>
    </row>
    <row r="1324" spans="1:20" s="297" customFormat="1" hidden="1">
      <c r="A1324" s="137"/>
      <c r="B1324" s="206" t="s">
        <v>66</v>
      </c>
      <c r="C1324" s="105"/>
      <c r="D1324" s="106" t="s">
        <v>20</v>
      </c>
      <c r="E1324" s="106" t="s">
        <v>21</v>
      </c>
      <c r="F1324" s="106" t="s">
        <v>542</v>
      </c>
      <c r="G1324" s="106" t="s">
        <v>64</v>
      </c>
      <c r="H1324" s="156">
        <f>I1324+J1324+K1324+L1324</f>
        <v>0</v>
      </c>
      <c r="I1324" s="157">
        <f>I1325</f>
        <v>0</v>
      </c>
      <c r="J1324" s="157">
        <f>J1325</f>
        <v>0</v>
      </c>
      <c r="K1324" s="157">
        <f>K1325</f>
        <v>0</v>
      </c>
      <c r="L1324" s="157">
        <f>L1325</f>
        <v>0</v>
      </c>
      <c r="M1324" s="296"/>
      <c r="N1324" s="296"/>
      <c r="O1324" s="296"/>
      <c r="P1324" s="296"/>
      <c r="Q1324" s="296"/>
      <c r="R1324" s="296"/>
      <c r="S1324" s="296"/>
      <c r="T1324" s="296"/>
    </row>
    <row r="1325" spans="1:20" s="297" customFormat="1" ht="25.5" hidden="1">
      <c r="A1325" s="137"/>
      <c r="B1325" s="206" t="s">
        <v>84</v>
      </c>
      <c r="C1325" s="105"/>
      <c r="D1325" s="106" t="s">
        <v>20</v>
      </c>
      <c r="E1325" s="106" t="s">
        <v>21</v>
      </c>
      <c r="F1325" s="106" t="s">
        <v>542</v>
      </c>
      <c r="G1325" s="106" t="s">
        <v>82</v>
      </c>
      <c r="H1325" s="156">
        <f>I1325+J1325+K1325+L1325</f>
        <v>0</v>
      </c>
      <c r="I1325" s="157">
        <v>0</v>
      </c>
      <c r="J1325" s="157">
        <v>0</v>
      </c>
      <c r="K1325" s="157">
        <v>0</v>
      </c>
      <c r="L1325" s="157">
        <v>0</v>
      </c>
      <c r="M1325" s="296"/>
      <c r="N1325" s="296"/>
      <c r="O1325" s="296"/>
      <c r="P1325" s="296"/>
      <c r="Q1325" s="296"/>
      <c r="R1325" s="296"/>
      <c r="S1325" s="296"/>
      <c r="T1325" s="296"/>
    </row>
    <row r="1326" spans="1:20" s="297" customFormat="1" ht="38.25" hidden="1">
      <c r="A1326" s="291"/>
      <c r="B1326" s="146" t="s">
        <v>631</v>
      </c>
      <c r="C1326" s="61"/>
      <c r="D1326" s="2" t="s">
        <v>20</v>
      </c>
      <c r="E1326" s="2" t="s">
        <v>21</v>
      </c>
      <c r="F1326" s="2" t="s">
        <v>632</v>
      </c>
      <c r="G1326" s="2"/>
      <c r="H1326" s="155">
        <f>SUM(I1326:L1326)</f>
        <v>0</v>
      </c>
      <c r="I1326" s="157">
        <f t="shared" ref="I1326:L1327" si="329">I1327</f>
        <v>0</v>
      </c>
      <c r="J1326" s="157">
        <f t="shared" si="329"/>
        <v>0</v>
      </c>
      <c r="K1326" s="157">
        <f t="shared" si="329"/>
        <v>0</v>
      </c>
      <c r="L1326" s="157">
        <f t="shared" si="329"/>
        <v>0</v>
      </c>
      <c r="M1326" s="296"/>
      <c r="N1326" s="296"/>
      <c r="O1326" s="296"/>
      <c r="P1326" s="296"/>
      <c r="Q1326" s="296"/>
      <c r="R1326" s="296"/>
      <c r="S1326" s="296"/>
      <c r="T1326" s="296"/>
    </row>
    <row r="1327" spans="1:20" s="297" customFormat="1" ht="38.25" hidden="1">
      <c r="A1327" s="291"/>
      <c r="B1327" s="1" t="s">
        <v>86</v>
      </c>
      <c r="C1327" s="105"/>
      <c r="D1327" s="106" t="s">
        <v>20</v>
      </c>
      <c r="E1327" s="106" t="s">
        <v>21</v>
      </c>
      <c r="F1327" s="2" t="s">
        <v>632</v>
      </c>
      <c r="G1327" s="106" t="s">
        <v>57</v>
      </c>
      <c r="H1327" s="156">
        <f>I1327+J1327+K1327+L1327</f>
        <v>0</v>
      </c>
      <c r="I1327" s="157">
        <f t="shared" si="329"/>
        <v>0</v>
      </c>
      <c r="J1327" s="157">
        <f t="shared" si="329"/>
        <v>0</v>
      </c>
      <c r="K1327" s="157">
        <f t="shared" si="329"/>
        <v>0</v>
      </c>
      <c r="L1327" s="157">
        <f t="shared" si="329"/>
        <v>0</v>
      </c>
      <c r="M1327" s="296"/>
      <c r="N1327" s="296"/>
      <c r="O1327" s="296"/>
      <c r="P1327" s="296"/>
      <c r="Q1327" s="296"/>
      <c r="R1327" s="296"/>
      <c r="S1327" s="296"/>
      <c r="T1327" s="296"/>
    </row>
    <row r="1328" spans="1:20" s="297" customFormat="1" ht="38.25" hidden="1">
      <c r="A1328" s="291"/>
      <c r="B1328" s="105" t="s">
        <v>58</v>
      </c>
      <c r="C1328" s="105"/>
      <c r="D1328" s="106" t="s">
        <v>20</v>
      </c>
      <c r="E1328" s="106" t="s">
        <v>21</v>
      </c>
      <c r="F1328" s="2" t="s">
        <v>632</v>
      </c>
      <c r="G1328" s="106" t="s">
        <v>59</v>
      </c>
      <c r="H1328" s="156">
        <f>I1328+J1328+K1328+L1328</f>
        <v>0</v>
      </c>
      <c r="I1328" s="157">
        <f>I1329</f>
        <v>0</v>
      </c>
      <c r="J1328" s="157">
        <v>0</v>
      </c>
      <c r="K1328" s="157">
        <f>K1329</f>
        <v>0</v>
      </c>
      <c r="L1328" s="157">
        <f>L1329</f>
        <v>0</v>
      </c>
      <c r="M1328" s="296"/>
      <c r="N1328" s="296"/>
      <c r="O1328" s="296"/>
      <c r="P1328" s="296"/>
      <c r="Q1328" s="296"/>
      <c r="R1328" s="296"/>
      <c r="S1328" s="296"/>
      <c r="T1328" s="296"/>
    </row>
    <row r="1329" spans="1:20" s="297" customFormat="1" ht="38.25" hidden="1">
      <c r="A1329" s="291"/>
      <c r="B1329" s="105" t="s">
        <v>60</v>
      </c>
      <c r="C1329" s="105"/>
      <c r="D1329" s="106" t="s">
        <v>20</v>
      </c>
      <c r="E1329" s="106" t="s">
        <v>21</v>
      </c>
      <c r="F1329" s="2" t="s">
        <v>632</v>
      </c>
      <c r="G1329" s="106" t="s">
        <v>61</v>
      </c>
      <c r="H1329" s="156">
        <f>I1329+J1329+K1329+L1329</f>
        <v>0</v>
      </c>
      <c r="I1329" s="286">
        <v>0</v>
      </c>
      <c r="J1329" s="157">
        <v>0</v>
      </c>
      <c r="K1329" s="286">
        <v>0</v>
      </c>
      <c r="L1329" s="286"/>
      <c r="M1329" s="296"/>
      <c r="N1329" s="296"/>
      <c r="O1329" s="296"/>
      <c r="P1329" s="296"/>
      <c r="Q1329" s="296"/>
      <c r="R1329" s="296"/>
      <c r="S1329" s="296"/>
      <c r="T1329" s="296"/>
    </row>
    <row r="1330" spans="1:20" ht="63.75" hidden="1">
      <c r="A1330" s="137"/>
      <c r="B1330" s="206" t="s">
        <v>586</v>
      </c>
      <c r="C1330" s="105"/>
      <c r="D1330" s="106" t="s">
        <v>20</v>
      </c>
      <c r="E1330" s="106" t="s">
        <v>21</v>
      </c>
      <c r="F1330" s="106" t="s">
        <v>591</v>
      </c>
      <c r="G1330" s="106"/>
      <c r="H1330" s="156">
        <f>SUM(I1330:L1330)</f>
        <v>0</v>
      </c>
      <c r="I1330" s="157">
        <f>I1331</f>
        <v>0</v>
      </c>
      <c r="J1330" s="157">
        <f t="shared" ref="J1330:L1331" si="330">J1331</f>
        <v>0</v>
      </c>
      <c r="K1330" s="157">
        <f>K1331</f>
        <v>0</v>
      </c>
      <c r="L1330" s="157">
        <f>L1331</f>
        <v>0</v>
      </c>
    </row>
    <row r="1331" spans="1:20" ht="51" hidden="1">
      <c r="A1331" s="137"/>
      <c r="B1331" s="105" t="s">
        <v>88</v>
      </c>
      <c r="C1331" s="105"/>
      <c r="D1331" s="106" t="s">
        <v>20</v>
      </c>
      <c r="E1331" s="106" t="s">
        <v>21</v>
      </c>
      <c r="F1331" s="106" t="s">
        <v>591</v>
      </c>
      <c r="G1331" s="106" t="s">
        <v>49</v>
      </c>
      <c r="H1331" s="156">
        <f>I1331+J1331+K1331+L1331</f>
        <v>0</v>
      </c>
      <c r="I1331" s="157">
        <f>I1332</f>
        <v>0</v>
      </c>
      <c r="J1331" s="157">
        <f t="shared" si="330"/>
        <v>0</v>
      </c>
      <c r="K1331" s="157">
        <f t="shared" si="330"/>
        <v>0</v>
      </c>
      <c r="L1331" s="157">
        <f t="shared" si="330"/>
        <v>0</v>
      </c>
    </row>
    <row r="1332" spans="1:20" hidden="1">
      <c r="A1332" s="137"/>
      <c r="B1332" s="105" t="s">
        <v>51</v>
      </c>
      <c r="C1332" s="105"/>
      <c r="D1332" s="106" t="s">
        <v>20</v>
      </c>
      <c r="E1332" s="106" t="s">
        <v>21</v>
      </c>
      <c r="F1332" s="106" t="s">
        <v>591</v>
      </c>
      <c r="G1332" s="106" t="s">
        <v>50</v>
      </c>
      <c r="H1332" s="156">
        <f>I1332+J1332+K1332+L1332</f>
        <v>0</v>
      </c>
      <c r="I1332" s="157">
        <f>I1333</f>
        <v>0</v>
      </c>
      <c r="J1332" s="157">
        <f>J1333</f>
        <v>0</v>
      </c>
      <c r="K1332" s="157">
        <f>K1333</f>
        <v>0</v>
      </c>
      <c r="L1332" s="157">
        <f>L1333</f>
        <v>0</v>
      </c>
    </row>
    <row r="1333" spans="1:20" ht="25.5" hidden="1">
      <c r="A1333" s="137"/>
      <c r="B1333" s="206" t="s">
        <v>84</v>
      </c>
      <c r="C1333" s="105"/>
      <c r="D1333" s="106" t="s">
        <v>20</v>
      </c>
      <c r="E1333" s="106" t="s">
        <v>21</v>
      </c>
      <c r="F1333" s="106" t="s">
        <v>591</v>
      </c>
      <c r="G1333" s="106" t="s">
        <v>82</v>
      </c>
      <c r="H1333" s="156">
        <f>I1333+J1333+K1333+L1333</f>
        <v>0</v>
      </c>
      <c r="I1333" s="157">
        <v>0</v>
      </c>
      <c r="J1333" s="157">
        <v>0</v>
      </c>
      <c r="K1333" s="157">
        <v>0</v>
      </c>
      <c r="L1333" s="157"/>
    </row>
    <row r="1334" spans="1:20" hidden="1">
      <c r="A1334" s="188"/>
      <c r="B1334" s="262" t="s">
        <v>143</v>
      </c>
      <c r="C1334" s="189"/>
      <c r="D1334" s="129" t="s">
        <v>33</v>
      </c>
      <c r="E1334" s="129" t="s">
        <v>15</v>
      </c>
      <c r="F1334" s="129"/>
      <c r="G1334" s="129"/>
      <c r="H1334" s="156">
        <f>SUM(I1334:L1334)</f>
        <v>0</v>
      </c>
      <c r="I1334" s="156">
        <f>I1335+I1345</f>
        <v>0</v>
      </c>
      <c r="J1334" s="156">
        <f>J1335+J1345</f>
        <v>0</v>
      </c>
      <c r="K1334" s="156">
        <f>K1335+K1345</f>
        <v>0</v>
      </c>
      <c r="L1334" s="156">
        <f>L1335+L1345</f>
        <v>0</v>
      </c>
    </row>
    <row r="1335" spans="1:20" hidden="1">
      <c r="A1335" s="188"/>
      <c r="B1335" s="262" t="s">
        <v>153</v>
      </c>
      <c r="C1335" s="138"/>
      <c r="D1335" s="129" t="s">
        <v>33</v>
      </c>
      <c r="E1335" s="129" t="s">
        <v>18</v>
      </c>
      <c r="F1335" s="129"/>
      <c r="G1335" s="129"/>
      <c r="H1335" s="156">
        <f>SUM(I1335:L1335)</f>
        <v>0</v>
      </c>
      <c r="I1335" s="156">
        <f>I1336</f>
        <v>0</v>
      </c>
      <c r="J1335" s="156">
        <f t="shared" ref="J1335:L1339" si="331">J1336</f>
        <v>0</v>
      </c>
      <c r="K1335" s="156">
        <f t="shared" si="331"/>
        <v>0</v>
      </c>
      <c r="L1335" s="156">
        <f t="shared" si="331"/>
        <v>0</v>
      </c>
    </row>
    <row r="1336" spans="1:20" s="190" customFormat="1" ht="38.25" hidden="1">
      <c r="A1336" s="188"/>
      <c r="B1336" s="105" t="s">
        <v>160</v>
      </c>
      <c r="C1336" s="105"/>
      <c r="D1336" s="106" t="s">
        <v>33</v>
      </c>
      <c r="E1336" s="106" t="s">
        <v>18</v>
      </c>
      <c r="F1336" s="106" t="s">
        <v>299</v>
      </c>
      <c r="G1336" s="129"/>
      <c r="H1336" s="156">
        <f>SUM(I1336:L1336)</f>
        <v>0</v>
      </c>
      <c r="I1336" s="157">
        <f>I1337</f>
        <v>0</v>
      </c>
      <c r="J1336" s="157">
        <f t="shared" si="331"/>
        <v>0</v>
      </c>
      <c r="K1336" s="157">
        <f t="shared" si="331"/>
        <v>0</v>
      </c>
      <c r="L1336" s="157">
        <f t="shared" si="331"/>
        <v>0</v>
      </c>
    </row>
    <row r="1337" spans="1:20" s="190" customFormat="1" ht="25.5" hidden="1">
      <c r="A1337" s="188"/>
      <c r="B1337" s="105" t="s">
        <v>300</v>
      </c>
      <c r="C1337" s="105"/>
      <c r="D1337" s="106" t="s">
        <v>33</v>
      </c>
      <c r="E1337" s="106" t="s">
        <v>18</v>
      </c>
      <c r="F1337" s="106" t="s">
        <v>301</v>
      </c>
      <c r="G1337" s="129"/>
      <c r="H1337" s="156">
        <f>SUM(I1337:L1337)</f>
        <v>0</v>
      </c>
      <c r="I1337" s="157">
        <f>I1338</f>
        <v>0</v>
      </c>
      <c r="J1337" s="157">
        <f t="shared" si="331"/>
        <v>0</v>
      </c>
      <c r="K1337" s="157">
        <f t="shared" si="331"/>
        <v>0</v>
      </c>
      <c r="L1337" s="157">
        <f t="shared" si="331"/>
        <v>0</v>
      </c>
    </row>
    <row r="1338" spans="1:20" s="139" customFormat="1" ht="36.75" hidden="1" customHeight="1">
      <c r="A1338" s="188"/>
      <c r="B1338" s="206" t="s">
        <v>302</v>
      </c>
      <c r="C1338" s="233"/>
      <c r="D1338" s="106" t="s">
        <v>33</v>
      </c>
      <c r="E1338" s="106" t="s">
        <v>18</v>
      </c>
      <c r="F1338" s="219" t="s">
        <v>303</v>
      </c>
      <c r="G1338" s="129"/>
      <c r="H1338" s="156">
        <f>SUM(I1338:L1338)</f>
        <v>0</v>
      </c>
      <c r="I1338" s="157">
        <f>I1339</f>
        <v>0</v>
      </c>
      <c r="J1338" s="157">
        <f t="shared" si="331"/>
        <v>0</v>
      </c>
      <c r="K1338" s="157">
        <f t="shared" si="331"/>
        <v>0</v>
      </c>
      <c r="L1338" s="157">
        <f t="shared" si="331"/>
        <v>0</v>
      </c>
    </row>
    <row r="1339" spans="1:20" s="139" customFormat="1" ht="153" hidden="1">
      <c r="A1339" s="137"/>
      <c r="B1339" s="66" t="s">
        <v>573</v>
      </c>
      <c r="C1339" s="105"/>
      <c r="D1339" s="106" t="s">
        <v>33</v>
      </c>
      <c r="E1339" s="106" t="s">
        <v>18</v>
      </c>
      <c r="F1339" s="106" t="s">
        <v>533</v>
      </c>
      <c r="G1339" s="129"/>
      <c r="H1339" s="156">
        <f t="shared" ref="H1339:H1344" si="332">I1339+J1339+K1339+L1339</f>
        <v>0</v>
      </c>
      <c r="I1339" s="157">
        <f>I1340</f>
        <v>0</v>
      </c>
      <c r="J1339" s="157">
        <f t="shared" si="331"/>
        <v>0</v>
      </c>
      <c r="K1339" s="157">
        <f t="shared" si="331"/>
        <v>0</v>
      </c>
      <c r="L1339" s="157">
        <f t="shared" si="331"/>
        <v>0</v>
      </c>
    </row>
    <row r="1340" spans="1:20" s="139" customFormat="1" ht="25.5" hidden="1">
      <c r="A1340" s="137"/>
      <c r="B1340" s="105" t="s">
        <v>145</v>
      </c>
      <c r="C1340" s="105"/>
      <c r="D1340" s="106" t="s">
        <v>33</v>
      </c>
      <c r="E1340" s="106" t="s">
        <v>18</v>
      </c>
      <c r="F1340" s="106" t="s">
        <v>533</v>
      </c>
      <c r="G1340" s="106" t="s">
        <v>146</v>
      </c>
      <c r="H1340" s="156">
        <f t="shared" si="332"/>
        <v>0</v>
      </c>
      <c r="I1340" s="157">
        <f>I1341+I1343</f>
        <v>0</v>
      </c>
      <c r="J1340" s="157">
        <f>J1341+J1343</f>
        <v>0</v>
      </c>
      <c r="K1340" s="157">
        <f>K1341+K1343</f>
        <v>0</v>
      </c>
      <c r="L1340" s="157">
        <f>L1341+L1343</f>
        <v>0</v>
      </c>
    </row>
    <row r="1341" spans="1:20" s="139" customFormat="1" ht="42.75" hidden="1" customHeight="1">
      <c r="A1341" s="209"/>
      <c r="B1341" s="206" t="s">
        <v>162</v>
      </c>
      <c r="C1341" s="271"/>
      <c r="D1341" s="135" t="s">
        <v>33</v>
      </c>
      <c r="E1341" s="135" t="s">
        <v>18</v>
      </c>
      <c r="F1341" s="106" t="s">
        <v>533</v>
      </c>
      <c r="G1341" s="135" t="s">
        <v>163</v>
      </c>
      <c r="H1341" s="156">
        <f t="shared" si="332"/>
        <v>0</v>
      </c>
      <c r="I1341" s="307">
        <f>I1342</f>
        <v>0</v>
      </c>
      <c r="J1341" s="305">
        <f>J1342</f>
        <v>0</v>
      </c>
      <c r="K1341" s="307">
        <f>'приложение 8.3.'!K1343</f>
        <v>0</v>
      </c>
      <c r="L1341" s="307">
        <f>'приложение 8.3.'!L1343</f>
        <v>0</v>
      </c>
    </row>
    <row r="1342" spans="1:20" s="139" customFormat="1" ht="53.25" hidden="1" customHeight="1">
      <c r="A1342" s="209"/>
      <c r="B1342" s="206" t="s">
        <v>446</v>
      </c>
      <c r="C1342" s="271"/>
      <c r="D1342" s="135" t="s">
        <v>33</v>
      </c>
      <c r="E1342" s="135" t="s">
        <v>18</v>
      </c>
      <c r="F1342" s="106" t="s">
        <v>533</v>
      </c>
      <c r="G1342" s="135" t="s">
        <v>447</v>
      </c>
      <c r="H1342" s="156">
        <f t="shared" si="332"/>
        <v>0</v>
      </c>
      <c r="I1342" s="307">
        <v>0</v>
      </c>
      <c r="J1342" s="305"/>
      <c r="K1342" s="307">
        <f>'приложение 8.3.'!K1344</f>
        <v>0</v>
      </c>
      <c r="L1342" s="307">
        <f>'приложение 8.3.'!L1344</f>
        <v>0</v>
      </c>
    </row>
    <row r="1343" spans="1:20" ht="38.25" hidden="1">
      <c r="A1343" s="137"/>
      <c r="B1343" s="105" t="s">
        <v>147</v>
      </c>
      <c r="C1343" s="105"/>
      <c r="D1343" s="106" t="s">
        <v>33</v>
      </c>
      <c r="E1343" s="106" t="s">
        <v>18</v>
      </c>
      <c r="F1343" s="106" t="s">
        <v>533</v>
      </c>
      <c r="G1343" s="106" t="s">
        <v>148</v>
      </c>
      <c r="H1343" s="156">
        <f t="shared" si="332"/>
        <v>0</v>
      </c>
      <c r="I1343" s="157">
        <v>0</v>
      </c>
      <c r="J1343" s="157">
        <f>J1344</f>
        <v>0</v>
      </c>
      <c r="K1343" s="157">
        <v>0</v>
      </c>
      <c r="L1343" s="157">
        <v>0</v>
      </c>
    </row>
    <row r="1344" spans="1:20" ht="51" hidden="1">
      <c r="A1344" s="137"/>
      <c r="B1344" s="105" t="s">
        <v>298</v>
      </c>
      <c r="C1344" s="105"/>
      <c r="D1344" s="106" t="s">
        <v>33</v>
      </c>
      <c r="E1344" s="106" t="s">
        <v>18</v>
      </c>
      <c r="F1344" s="106" t="s">
        <v>533</v>
      </c>
      <c r="G1344" s="106" t="s">
        <v>149</v>
      </c>
      <c r="H1344" s="156">
        <f t="shared" si="332"/>
        <v>0</v>
      </c>
      <c r="I1344" s="157">
        <v>0</v>
      </c>
      <c r="J1344" s="157"/>
      <c r="K1344" s="157">
        <v>0</v>
      </c>
      <c r="L1344" s="157">
        <v>0</v>
      </c>
    </row>
    <row r="1345" spans="1:12" ht="25.5" hidden="1">
      <c r="A1345" s="188"/>
      <c r="B1345" s="189" t="s">
        <v>155</v>
      </c>
      <c r="C1345" s="262"/>
      <c r="D1345" s="129" t="s">
        <v>33</v>
      </c>
      <c r="E1345" s="129" t="s">
        <v>114</v>
      </c>
      <c r="F1345" s="129"/>
      <c r="G1345" s="129"/>
      <c r="H1345" s="304">
        <f>SUM(I1345:L1345)</f>
        <v>0</v>
      </c>
      <c r="I1345" s="156">
        <f>I1346+I1376+I1352</f>
        <v>0</v>
      </c>
      <c r="J1345" s="156">
        <f>J1346+J1376+J1352</f>
        <v>0</v>
      </c>
      <c r="K1345" s="156">
        <f>K1346+K1376+K1352</f>
        <v>0</v>
      </c>
      <c r="L1345" s="156">
        <f>L1346+L1376+L1352</f>
        <v>0</v>
      </c>
    </row>
    <row r="1346" spans="1:12" ht="38.25" hidden="1">
      <c r="A1346" s="209"/>
      <c r="B1346" s="105" t="s">
        <v>160</v>
      </c>
      <c r="C1346" s="189"/>
      <c r="D1346" s="135" t="s">
        <v>33</v>
      </c>
      <c r="E1346" s="135" t="s">
        <v>114</v>
      </c>
      <c r="F1346" s="106" t="s">
        <v>299</v>
      </c>
      <c r="G1346" s="135"/>
      <c r="H1346" s="304">
        <f>SUM(I1346:L1346)</f>
        <v>0</v>
      </c>
      <c r="I1346" s="305">
        <f>I1347</f>
        <v>0</v>
      </c>
      <c r="J1346" s="305">
        <f>J1347</f>
        <v>0</v>
      </c>
      <c r="K1346" s="305">
        <f>K1347</f>
        <v>0</v>
      </c>
      <c r="L1346" s="305">
        <f>L1347</f>
        <v>0</v>
      </c>
    </row>
    <row r="1347" spans="1:12" ht="76.5" hidden="1">
      <c r="A1347" s="209"/>
      <c r="B1347" s="206" t="s">
        <v>527</v>
      </c>
      <c r="C1347" s="271"/>
      <c r="D1347" s="135" t="s">
        <v>33</v>
      </c>
      <c r="E1347" s="135" t="s">
        <v>114</v>
      </c>
      <c r="F1347" s="135" t="s">
        <v>528</v>
      </c>
      <c r="G1347" s="135"/>
      <c r="H1347" s="304">
        <f>SUM(I1347:L1347)</f>
        <v>0</v>
      </c>
      <c r="I1347" s="305">
        <f>I1348</f>
        <v>0</v>
      </c>
      <c r="J1347" s="305">
        <f>J1348+J1369</f>
        <v>0</v>
      </c>
      <c r="K1347" s="305">
        <f>K1348+K1369</f>
        <v>0</v>
      </c>
      <c r="L1347" s="305">
        <f>L1348+L1369</f>
        <v>0</v>
      </c>
    </row>
    <row r="1348" spans="1:12" ht="89.25" hidden="1">
      <c r="A1348" s="209"/>
      <c r="B1348" s="206" t="s">
        <v>502</v>
      </c>
      <c r="C1348" s="206"/>
      <c r="D1348" s="135" t="s">
        <v>33</v>
      </c>
      <c r="E1348" s="135" t="s">
        <v>114</v>
      </c>
      <c r="F1348" s="219" t="s">
        <v>530</v>
      </c>
      <c r="G1348" s="135"/>
      <c r="H1348" s="156">
        <f>I1348+J1348+K1348+L1348</f>
        <v>0</v>
      </c>
      <c r="I1348" s="305">
        <f>I1349</f>
        <v>0</v>
      </c>
      <c r="J1348" s="305">
        <f t="shared" ref="J1348:L1349" si="333">J1349</f>
        <v>0</v>
      </c>
      <c r="K1348" s="305">
        <f t="shared" si="333"/>
        <v>0</v>
      </c>
      <c r="L1348" s="305">
        <f t="shared" si="333"/>
        <v>0</v>
      </c>
    </row>
    <row r="1349" spans="1:12" ht="38.25" hidden="1">
      <c r="A1349" s="137"/>
      <c r="B1349" s="105" t="s">
        <v>86</v>
      </c>
      <c r="C1349" s="138"/>
      <c r="D1349" s="135" t="s">
        <v>33</v>
      </c>
      <c r="E1349" s="135" t="s">
        <v>114</v>
      </c>
      <c r="F1349" s="219" t="s">
        <v>530</v>
      </c>
      <c r="G1349" s="106" t="s">
        <v>57</v>
      </c>
      <c r="H1349" s="156">
        <f>I1349+J1349+K1349+L1349</f>
        <v>0</v>
      </c>
      <c r="I1349" s="157">
        <f>I1350</f>
        <v>0</v>
      </c>
      <c r="J1349" s="157">
        <f t="shared" si="333"/>
        <v>0</v>
      </c>
      <c r="K1349" s="157">
        <f t="shared" si="333"/>
        <v>0</v>
      </c>
      <c r="L1349" s="157">
        <f t="shared" si="333"/>
        <v>0</v>
      </c>
    </row>
    <row r="1350" spans="1:12" ht="38.25" hidden="1">
      <c r="A1350" s="137"/>
      <c r="B1350" s="105" t="s">
        <v>111</v>
      </c>
      <c r="C1350" s="138"/>
      <c r="D1350" s="135" t="s">
        <v>33</v>
      </c>
      <c r="E1350" s="135" t="s">
        <v>114</v>
      </c>
      <c r="F1350" s="219" t="s">
        <v>530</v>
      </c>
      <c r="G1350" s="106" t="s">
        <v>59</v>
      </c>
      <c r="H1350" s="156">
        <f>I1350+J1350+K1350+L1350</f>
        <v>0</v>
      </c>
      <c r="I1350" s="157">
        <f>I1351</f>
        <v>0</v>
      </c>
      <c r="J1350" s="157">
        <f>J1351+J1358</f>
        <v>0</v>
      </c>
      <c r="K1350" s="157">
        <f>K1351+K1358</f>
        <v>0</v>
      </c>
      <c r="L1350" s="157">
        <f>L1351+L1358</f>
        <v>0</v>
      </c>
    </row>
    <row r="1351" spans="1:12" ht="38.25" hidden="1">
      <c r="A1351" s="137"/>
      <c r="B1351" s="105" t="s">
        <v>63</v>
      </c>
      <c r="C1351" s="138"/>
      <c r="D1351" s="135" t="s">
        <v>33</v>
      </c>
      <c r="E1351" s="135" t="s">
        <v>114</v>
      </c>
      <c r="F1351" s="219" t="s">
        <v>530</v>
      </c>
      <c r="G1351" s="106" t="s">
        <v>62</v>
      </c>
      <c r="H1351" s="156">
        <f>I1351+J1351+K1351+L1351</f>
        <v>0</v>
      </c>
      <c r="I1351" s="157">
        <v>0</v>
      </c>
      <c r="J1351" s="157"/>
      <c r="K1351" s="157">
        <v>0</v>
      </c>
      <c r="L1351" s="157">
        <v>0</v>
      </c>
    </row>
    <row r="1352" spans="1:12" ht="51" hidden="1">
      <c r="A1352" s="6"/>
      <c r="B1352" s="1" t="s">
        <v>645</v>
      </c>
      <c r="C1352" s="67"/>
      <c r="D1352" s="10" t="s">
        <v>33</v>
      </c>
      <c r="E1352" s="10" t="s">
        <v>114</v>
      </c>
      <c r="F1352" s="2" t="s">
        <v>248</v>
      </c>
      <c r="G1352" s="10"/>
      <c r="H1352" s="148">
        <f>SUM(I1352:L1352)</f>
        <v>0</v>
      </c>
      <c r="I1352" s="149">
        <f>I1353</f>
        <v>0</v>
      </c>
      <c r="J1352" s="149">
        <f>J1353</f>
        <v>0</v>
      </c>
      <c r="K1352" s="149">
        <f>K1353</f>
        <v>0</v>
      </c>
      <c r="L1352" s="149">
        <f>L1353</f>
        <v>0</v>
      </c>
    </row>
    <row r="1353" spans="1:12" ht="38.25" hidden="1">
      <c r="A1353" s="6"/>
      <c r="B1353" s="8" t="s">
        <v>249</v>
      </c>
      <c r="C1353" s="72"/>
      <c r="D1353" s="10" t="s">
        <v>33</v>
      </c>
      <c r="E1353" s="10" t="s">
        <v>114</v>
      </c>
      <c r="F1353" s="10" t="s">
        <v>250</v>
      </c>
      <c r="G1353" s="10"/>
      <c r="H1353" s="148">
        <f>SUM(I1353:L1353)</f>
        <v>0</v>
      </c>
      <c r="I1353" s="149">
        <f>I1354</f>
        <v>0</v>
      </c>
      <c r="J1353" s="149">
        <f>J1354</f>
        <v>0</v>
      </c>
      <c r="K1353" s="149">
        <v>0</v>
      </c>
      <c r="L1353" s="149">
        <f>L1354+L1263</f>
        <v>0</v>
      </c>
    </row>
    <row r="1354" spans="1:12" ht="89.25" hidden="1">
      <c r="A1354" s="6"/>
      <c r="B1354" s="8" t="s">
        <v>502</v>
      </c>
      <c r="C1354" s="8"/>
      <c r="D1354" s="10" t="s">
        <v>33</v>
      </c>
      <c r="E1354" s="10" t="s">
        <v>114</v>
      </c>
      <c r="F1354" s="10" t="s">
        <v>646</v>
      </c>
      <c r="G1354" s="10"/>
      <c r="H1354" s="155">
        <f t="shared" ref="H1354:H1359" si="334">I1354+J1354+K1354+L1354</f>
        <v>0</v>
      </c>
      <c r="I1354" s="149">
        <f>I1355</f>
        <v>0</v>
      </c>
      <c r="J1354" s="149">
        <f>J1355+J1384</f>
        <v>0</v>
      </c>
      <c r="K1354" s="149">
        <f>K1355+K1384</f>
        <v>0</v>
      </c>
      <c r="L1354" s="149">
        <f>L1355+L1384</f>
        <v>0</v>
      </c>
    </row>
    <row r="1355" spans="1:12" ht="38.25" hidden="1">
      <c r="A1355" s="6"/>
      <c r="B1355" s="1" t="s">
        <v>650</v>
      </c>
      <c r="C1355" s="65"/>
      <c r="D1355" s="10" t="s">
        <v>33</v>
      </c>
      <c r="E1355" s="10" t="s">
        <v>114</v>
      </c>
      <c r="F1355" s="10" t="s">
        <v>647</v>
      </c>
      <c r="G1355" s="2" t="s">
        <v>57</v>
      </c>
      <c r="H1355" s="155">
        <f t="shared" si="334"/>
        <v>0</v>
      </c>
      <c r="I1355" s="292">
        <f>I1356</f>
        <v>0</v>
      </c>
      <c r="J1355" s="292">
        <f>J1356</f>
        <v>0</v>
      </c>
      <c r="K1355" s="292">
        <f>K1356</f>
        <v>0</v>
      </c>
      <c r="L1355" s="292">
        <f>L1356</f>
        <v>0</v>
      </c>
    </row>
    <row r="1356" spans="1:12" ht="38.25" hidden="1">
      <c r="A1356" s="6"/>
      <c r="B1356" s="1" t="s">
        <v>111</v>
      </c>
      <c r="C1356" s="65"/>
      <c r="D1356" s="10" t="s">
        <v>33</v>
      </c>
      <c r="E1356" s="10" t="s">
        <v>114</v>
      </c>
      <c r="F1356" s="10" t="s">
        <v>647</v>
      </c>
      <c r="G1356" s="2" t="s">
        <v>59</v>
      </c>
      <c r="H1356" s="155">
        <f t="shared" si="334"/>
        <v>0</v>
      </c>
      <c r="I1356" s="292">
        <f>I1357</f>
        <v>0</v>
      </c>
      <c r="J1356" s="292">
        <f>J1357+J1383</f>
        <v>0</v>
      </c>
      <c r="K1356" s="292">
        <f>K1357+K1383</f>
        <v>0</v>
      </c>
      <c r="L1356" s="292">
        <f>L1357+L1383</f>
        <v>0</v>
      </c>
    </row>
    <row r="1357" spans="1:12" ht="38.25" hidden="1">
      <c r="A1357" s="6"/>
      <c r="B1357" s="1" t="s">
        <v>63</v>
      </c>
      <c r="C1357" s="65"/>
      <c r="D1357" s="10" t="s">
        <v>33</v>
      </c>
      <c r="E1357" s="10" t="s">
        <v>114</v>
      </c>
      <c r="F1357" s="10" t="s">
        <v>647</v>
      </c>
      <c r="G1357" s="2" t="s">
        <v>62</v>
      </c>
      <c r="H1357" s="155">
        <f t="shared" si="334"/>
        <v>0</v>
      </c>
      <c r="I1357" s="292">
        <v>0</v>
      </c>
      <c r="J1357" s="292"/>
      <c r="K1357" s="292">
        <v>0</v>
      </c>
      <c r="L1357" s="292">
        <v>0</v>
      </c>
    </row>
    <row r="1358" spans="1:12" ht="25.5">
      <c r="A1358" s="188" t="s">
        <v>130</v>
      </c>
      <c r="B1358" s="189" t="s">
        <v>131</v>
      </c>
      <c r="C1358" s="252" t="s">
        <v>132</v>
      </c>
      <c r="D1358" s="129"/>
      <c r="E1358" s="129"/>
      <c r="F1358" s="129"/>
      <c r="G1358" s="129"/>
      <c r="H1358" s="156">
        <f t="shared" si="334"/>
        <v>-2859.3</v>
      </c>
      <c r="I1358" s="156">
        <f>I1359+I1394</f>
        <v>-2859.3</v>
      </c>
      <c r="J1358" s="156">
        <f>J1359+J1394</f>
        <v>0</v>
      </c>
      <c r="K1358" s="156">
        <f>K1359+K1394</f>
        <v>0</v>
      </c>
      <c r="L1358" s="156">
        <f>L1359+L1394</f>
        <v>0</v>
      </c>
    </row>
    <row r="1359" spans="1:12">
      <c r="A1359" s="188"/>
      <c r="B1359" s="262" t="s">
        <v>102</v>
      </c>
      <c r="C1359" s="189"/>
      <c r="D1359" s="129" t="s">
        <v>14</v>
      </c>
      <c r="E1359" s="129" t="s">
        <v>15</v>
      </c>
      <c r="F1359" s="129"/>
      <c r="G1359" s="129"/>
      <c r="H1359" s="156">
        <f t="shared" si="334"/>
        <v>-2859.3</v>
      </c>
      <c r="I1359" s="156">
        <f>I1360+I1387+I1381</f>
        <v>-2859.3</v>
      </c>
      <c r="J1359" s="156">
        <f>J1360+J1381</f>
        <v>0</v>
      </c>
      <c r="K1359" s="156">
        <f>K1360+K1381</f>
        <v>0</v>
      </c>
      <c r="L1359" s="156">
        <f>L1360+L1381</f>
        <v>0</v>
      </c>
    </row>
    <row r="1360" spans="1:12" ht="63.75">
      <c r="A1360" s="188"/>
      <c r="B1360" s="189" t="s">
        <v>113</v>
      </c>
      <c r="C1360" s="189"/>
      <c r="D1360" s="129" t="s">
        <v>14</v>
      </c>
      <c r="E1360" s="129" t="s">
        <v>114</v>
      </c>
      <c r="F1360" s="129"/>
      <c r="G1360" s="129"/>
      <c r="H1360" s="156">
        <f>H1361</f>
        <v>74.7</v>
      </c>
      <c r="I1360" s="156">
        <f>I1361</f>
        <v>74.7</v>
      </c>
      <c r="J1360" s="156">
        <f>J1361</f>
        <v>0</v>
      </c>
      <c r="K1360" s="156">
        <f>K1361</f>
        <v>0</v>
      </c>
      <c r="L1360" s="156">
        <f>L1361</f>
        <v>0</v>
      </c>
    </row>
    <row r="1361" spans="1:12" s="140" customFormat="1" ht="114.75">
      <c r="A1361" s="137"/>
      <c r="B1361" s="108" t="s">
        <v>133</v>
      </c>
      <c r="C1361" s="105"/>
      <c r="D1361" s="106" t="s">
        <v>14</v>
      </c>
      <c r="E1361" s="106" t="s">
        <v>114</v>
      </c>
      <c r="F1361" s="106" t="s">
        <v>287</v>
      </c>
      <c r="G1361" s="106"/>
      <c r="H1361" s="156">
        <f>SUBTOTAL(9,I1361:L1361)</f>
        <v>74.7</v>
      </c>
      <c r="I1361" s="157">
        <f>I1362+I1376</f>
        <v>74.7</v>
      </c>
      <c r="J1361" s="157">
        <f>J1362+J1376</f>
        <v>0</v>
      </c>
      <c r="K1361" s="157">
        <f>K1362+K1376</f>
        <v>0</v>
      </c>
      <c r="L1361" s="157">
        <f>L1362+L1376</f>
        <v>0</v>
      </c>
    </row>
    <row r="1362" spans="1:12" ht="38.25">
      <c r="A1362" s="137"/>
      <c r="B1362" s="108" t="s">
        <v>288</v>
      </c>
      <c r="C1362" s="105"/>
      <c r="D1362" s="106" t="s">
        <v>14</v>
      </c>
      <c r="E1362" s="106" t="s">
        <v>114</v>
      </c>
      <c r="F1362" s="106" t="s">
        <v>289</v>
      </c>
      <c r="G1362" s="106"/>
      <c r="H1362" s="156">
        <f>I1362+J1362+K1362+L1362</f>
        <v>74.7</v>
      </c>
      <c r="I1362" s="157">
        <f>I1363</f>
        <v>74.7</v>
      </c>
      <c r="J1362" s="157">
        <f>J1363</f>
        <v>0</v>
      </c>
      <c r="K1362" s="157">
        <f>K1363</f>
        <v>0</v>
      </c>
      <c r="L1362" s="157">
        <f>L1363</f>
        <v>0</v>
      </c>
    </row>
    <row r="1363" spans="1:12" ht="25.5">
      <c r="A1363" s="137"/>
      <c r="B1363" s="105" t="s">
        <v>124</v>
      </c>
      <c r="C1363" s="105"/>
      <c r="D1363" s="106" t="s">
        <v>14</v>
      </c>
      <c r="E1363" s="106" t="s">
        <v>114</v>
      </c>
      <c r="F1363" s="106" t="s">
        <v>290</v>
      </c>
      <c r="G1363" s="106"/>
      <c r="H1363" s="156">
        <f>I1363+J1363+K1363+L1363</f>
        <v>74.7</v>
      </c>
      <c r="I1363" s="157">
        <f>I1364+I1369+I1372</f>
        <v>74.7</v>
      </c>
      <c r="J1363" s="157">
        <f>J1364+J1368+J1372</f>
        <v>0</v>
      </c>
      <c r="K1363" s="157">
        <f>K1364+K1368+K1372</f>
        <v>0</v>
      </c>
      <c r="L1363" s="157">
        <f>L1364+L1368+L1372</f>
        <v>0</v>
      </c>
    </row>
    <row r="1364" spans="1:12" ht="89.25" hidden="1">
      <c r="A1364" s="137"/>
      <c r="B1364" s="105" t="s">
        <v>55</v>
      </c>
      <c r="C1364" s="105"/>
      <c r="D1364" s="106" t="s">
        <v>14</v>
      </c>
      <c r="E1364" s="106" t="s">
        <v>114</v>
      </c>
      <c r="F1364" s="106" t="s">
        <v>290</v>
      </c>
      <c r="G1364" s="106" t="s">
        <v>56</v>
      </c>
      <c r="H1364" s="156">
        <f t="shared" ref="H1364:H1370" si="335">SUM(I1364:L1364)</f>
        <v>0</v>
      </c>
      <c r="I1364" s="157">
        <f>I1365</f>
        <v>0</v>
      </c>
      <c r="J1364" s="157">
        <f>J1365</f>
        <v>0</v>
      </c>
      <c r="K1364" s="157">
        <f>K1365</f>
        <v>0</v>
      </c>
      <c r="L1364" s="157">
        <f>L1365</f>
        <v>0</v>
      </c>
    </row>
    <row r="1365" spans="1:12" ht="38.25" hidden="1">
      <c r="A1365" s="137"/>
      <c r="B1365" s="105" t="s">
        <v>104</v>
      </c>
      <c r="C1365" s="105"/>
      <c r="D1365" s="106" t="s">
        <v>14</v>
      </c>
      <c r="E1365" s="106" t="s">
        <v>114</v>
      </c>
      <c r="F1365" s="106" t="s">
        <v>290</v>
      </c>
      <c r="G1365" s="106" t="s">
        <v>105</v>
      </c>
      <c r="H1365" s="156">
        <f t="shared" si="335"/>
        <v>0</v>
      </c>
      <c r="I1365" s="157">
        <f>I1366+I1367+I1368</f>
        <v>0</v>
      </c>
      <c r="J1365" s="157">
        <f t="shared" ref="J1365:L1365" si="336">J1366+J1367+J1368</f>
        <v>0</v>
      </c>
      <c r="K1365" s="157">
        <f t="shared" si="336"/>
        <v>0</v>
      </c>
      <c r="L1365" s="157">
        <f t="shared" si="336"/>
        <v>0</v>
      </c>
    </row>
    <row r="1366" spans="1:12" ht="25.5" hidden="1">
      <c r="A1366" s="137"/>
      <c r="B1366" s="105" t="s">
        <v>212</v>
      </c>
      <c r="C1366" s="105"/>
      <c r="D1366" s="106" t="s">
        <v>14</v>
      </c>
      <c r="E1366" s="106" t="s">
        <v>114</v>
      </c>
      <c r="F1366" s="106" t="s">
        <v>290</v>
      </c>
      <c r="G1366" s="106" t="s">
        <v>107</v>
      </c>
      <c r="H1366" s="156">
        <f t="shared" si="335"/>
        <v>0</v>
      </c>
      <c r="I1366" s="157"/>
      <c r="J1366" s="157">
        <v>0</v>
      </c>
      <c r="K1366" s="157">
        <v>0</v>
      </c>
      <c r="L1366" s="157">
        <v>0</v>
      </c>
    </row>
    <row r="1367" spans="1:12" ht="51" hidden="1">
      <c r="A1367" s="137"/>
      <c r="B1367" s="105" t="s">
        <v>108</v>
      </c>
      <c r="C1367" s="105"/>
      <c r="D1367" s="106" t="s">
        <v>14</v>
      </c>
      <c r="E1367" s="106" t="s">
        <v>114</v>
      </c>
      <c r="F1367" s="106" t="s">
        <v>290</v>
      </c>
      <c r="G1367" s="106" t="s">
        <v>109</v>
      </c>
      <c r="H1367" s="156">
        <f t="shared" si="335"/>
        <v>0</v>
      </c>
      <c r="I1367" s="157">
        <v>0</v>
      </c>
      <c r="J1367" s="157">
        <v>0</v>
      </c>
      <c r="K1367" s="157">
        <v>0</v>
      </c>
      <c r="L1367" s="157">
        <v>0</v>
      </c>
    </row>
    <row r="1368" spans="1:12" ht="51" hidden="1">
      <c r="A1368" s="137"/>
      <c r="B1368" s="105" t="s">
        <v>108</v>
      </c>
      <c r="C1368" s="105"/>
      <c r="D1368" s="106" t="s">
        <v>14</v>
      </c>
      <c r="E1368" s="106" t="s">
        <v>114</v>
      </c>
      <c r="F1368" s="106" t="s">
        <v>290</v>
      </c>
      <c r="G1368" s="106" t="s">
        <v>649</v>
      </c>
      <c r="H1368" s="156">
        <f>SUM(I1368:L1368)</f>
        <v>0</v>
      </c>
      <c r="I1368" s="157"/>
      <c r="J1368" s="307">
        <v>0</v>
      </c>
      <c r="K1368" s="307">
        <v>0</v>
      </c>
      <c r="L1368" s="307">
        <v>0</v>
      </c>
    </row>
    <row r="1369" spans="1:12" ht="38.25">
      <c r="A1369" s="137"/>
      <c r="B1369" s="105" t="s">
        <v>58</v>
      </c>
      <c r="C1369" s="105"/>
      <c r="D1369" s="106" t="s">
        <v>14</v>
      </c>
      <c r="E1369" s="106" t="s">
        <v>114</v>
      </c>
      <c r="F1369" s="106" t="s">
        <v>290</v>
      </c>
      <c r="G1369" s="106" t="s">
        <v>59</v>
      </c>
      <c r="H1369" s="156">
        <f t="shared" si="335"/>
        <v>74.7</v>
      </c>
      <c r="I1369" s="157">
        <f>I1371+I1370</f>
        <v>74.7</v>
      </c>
      <c r="J1369" s="157">
        <f>J1371+J1370</f>
        <v>0</v>
      </c>
      <c r="K1369" s="157">
        <f>K1371+K1370</f>
        <v>0</v>
      </c>
      <c r="L1369" s="157">
        <f>L1371+L1370</f>
        <v>0</v>
      </c>
    </row>
    <row r="1370" spans="1:12" ht="38.25">
      <c r="A1370" s="137"/>
      <c r="B1370" s="105" t="s">
        <v>63</v>
      </c>
      <c r="C1370" s="105"/>
      <c r="D1370" s="106" t="s">
        <v>14</v>
      </c>
      <c r="E1370" s="106" t="s">
        <v>114</v>
      </c>
      <c r="F1370" s="106" t="s">
        <v>290</v>
      </c>
      <c r="G1370" s="106" t="s">
        <v>62</v>
      </c>
      <c r="H1370" s="156">
        <f t="shared" si="335"/>
        <v>6.5</v>
      </c>
      <c r="I1370" s="157">
        <f>6.5</f>
        <v>6.5</v>
      </c>
      <c r="J1370" s="157">
        <v>0</v>
      </c>
      <c r="K1370" s="157">
        <v>0</v>
      </c>
      <c r="L1370" s="157">
        <v>0</v>
      </c>
    </row>
    <row r="1371" spans="1:12" ht="38.25">
      <c r="A1371" s="137"/>
      <c r="B1371" s="105" t="s">
        <v>60</v>
      </c>
      <c r="C1371" s="105"/>
      <c r="D1371" s="106" t="s">
        <v>14</v>
      </c>
      <c r="E1371" s="106" t="s">
        <v>114</v>
      </c>
      <c r="F1371" s="106" t="s">
        <v>290</v>
      </c>
      <c r="G1371" s="106" t="s">
        <v>61</v>
      </c>
      <c r="H1371" s="156">
        <f t="shared" ref="H1371:H1381" si="337">SUM(I1371:L1371)</f>
        <v>68.2</v>
      </c>
      <c r="I1371" s="157">
        <f>-6.5+74.7</f>
        <v>68.2</v>
      </c>
      <c r="J1371" s="157">
        <v>0</v>
      </c>
      <c r="K1371" s="157">
        <v>0</v>
      </c>
      <c r="L1371" s="157">
        <v>0</v>
      </c>
    </row>
    <row r="1372" spans="1:12" hidden="1">
      <c r="A1372" s="137"/>
      <c r="B1372" s="192" t="s">
        <v>71</v>
      </c>
      <c r="C1372" s="105"/>
      <c r="D1372" s="106" t="s">
        <v>14</v>
      </c>
      <c r="E1372" s="106" t="s">
        <v>114</v>
      </c>
      <c r="F1372" s="106" t="s">
        <v>290</v>
      </c>
      <c r="G1372" s="106" t="s">
        <v>72</v>
      </c>
      <c r="H1372" s="156">
        <f t="shared" si="337"/>
        <v>0</v>
      </c>
      <c r="I1372" s="157">
        <f>I1373</f>
        <v>0</v>
      </c>
      <c r="J1372" s="157">
        <f>J1373</f>
        <v>0</v>
      </c>
      <c r="K1372" s="157">
        <f>K1373</f>
        <v>0</v>
      </c>
      <c r="L1372" s="157">
        <f>L1373</f>
        <v>0</v>
      </c>
    </row>
    <row r="1373" spans="1:12" ht="25.5" hidden="1">
      <c r="A1373" s="137"/>
      <c r="B1373" s="192" t="s">
        <v>73</v>
      </c>
      <c r="C1373" s="105"/>
      <c r="D1373" s="106" t="s">
        <v>14</v>
      </c>
      <c r="E1373" s="106" t="s">
        <v>114</v>
      </c>
      <c r="F1373" s="106" t="s">
        <v>290</v>
      </c>
      <c r="G1373" s="106" t="s">
        <v>74</v>
      </c>
      <c r="H1373" s="156">
        <f t="shared" si="337"/>
        <v>0</v>
      </c>
      <c r="I1373" s="157">
        <f>I1374+I1375</f>
        <v>0</v>
      </c>
      <c r="J1373" s="157">
        <f>J1374+J1375</f>
        <v>0</v>
      </c>
      <c r="K1373" s="157">
        <f>K1374+K1375</f>
        <v>0</v>
      </c>
      <c r="L1373" s="157">
        <f>L1374+L1375</f>
        <v>0</v>
      </c>
    </row>
    <row r="1374" spans="1:12" ht="25.5" hidden="1">
      <c r="A1374" s="137"/>
      <c r="B1374" s="192" t="s">
        <v>292</v>
      </c>
      <c r="C1374" s="105"/>
      <c r="D1374" s="106" t="s">
        <v>14</v>
      </c>
      <c r="E1374" s="106" t="s">
        <v>114</v>
      </c>
      <c r="F1374" s="106" t="s">
        <v>290</v>
      </c>
      <c r="G1374" s="106" t="s">
        <v>293</v>
      </c>
      <c r="H1374" s="156">
        <f t="shared" si="337"/>
        <v>0</v>
      </c>
      <c r="I1374" s="157">
        <v>0</v>
      </c>
      <c r="J1374" s="157">
        <v>0</v>
      </c>
      <c r="K1374" s="157">
        <v>0</v>
      </c>
      <c r="L1374" s="157">
        <v>0</v>
      </c>
    </row>
    <row r="1375" spans="1:12" hidden="1">
      <c r="A1375" s="137"/>
      <c r="B1375" s="192" t="s">
        <v>291</v>
      </c>
      <c r="C1375" s="105"/>
      <c r="D1375" s="106" t="s">
        <v>14</v>
      </c>
      <c r="E1375" s="106" t="s">
        <v>114</v>
      </c>
      <c r="F1375" s="106" t="s">
        <v>290</v>
      </c>
      <c r="G1375" s="106" t="s">
        <v>76</v>
      </c>
      <c r="H1375" s="156">
        <f t="shared" si="337"/>
        <v>0</v>
      </c>
      <c r="I1375" s="157">
        <v>0</v>
      </c>
      <c r="J1375" s="157">
        <v>0</v>
      </c>
      <c r="K1375" s="157">
        <v>0</v>
      </c>
      <c r="L1375" s="157">
        <v>0</v>
      </c>
    </row>
    <row r="1376" spans="1:12" ht="38.25" hidden="1">
      <c r="A1376" s="137"/>
      <c r="B1376" s="108" t="s">
        <v>294</v>
      </c>
      <c r="C1376" s="105"/>
      <c r="D1376" s="106" t="s">
        <v>14</v>
      </c>
      <c r="E1376" s="106" t="s">
        <v>114</v>
      </c>
      <c r="F1376" s="106" t="s">
        <v>295</v>
      </c>
      <c r="G1376" s="106"/>
      <c r="H1376" s="156">
        <f>I1376+J1376+K1376+L1376</f>
        <v>0</v>
      </c>
      <c r="I1376" s="157">
        <f>I1377</f>
        <v>0</v>
      </c>
      <c r="J1376" s="157">
        <f t="shared" ref="J1376:L1377" si="338">J1377</f>
        <v>0</v>
      </c>
      <c r="K1376" s="157">
        <f t="shared" si="338"/>
        <v>0</v>
      </c>
      <c r="L1376" s="157">
        <f t="shared" si="338"/>
        <v>0</v>
      </c>
    </row>
    <row r="1377" spans="1:12" ht="25.5" hidden="1">
      <c r="A1377" s="137"/>
      <c r="B1377" s="105" t="s">
        <v>271</v>
      </c>
      <c r="C1377" s="105"/>
      <c r="D1377" s="106" t="s">
        <v>14</v>
      </c>
      <c r="E1377" s="106" t="s">
        <v>114</v>
      </c>
      <c r="F1377" s="106" t="s">
        <v>296</v>
      </c>
      <c r="G1377" s="106"/>
      <c r="H1377" s="156">
        <f>I1377+J1377+K1377+L1377</f>
        <v>0</v>
      </c>
      <c r="I1377" s="157">
        <f>I1378</f>
        <v>0</v>
      </c>
      <c r="J1377" s="157">
        <f t="shared" si="338"/>
        <v>0</v>
      </c>
      <c r="K1377" s="157">
        <f t="shared" si="338"/>
        <v>0</v>
      </c>
      <c r="L1377" s="157">
        <f t="shared" si="338"/>
        <v>0</v>
      </c>
    </row>
    <row r="1378" spans="1:12" ht="38.25" hidden="1">
      <c r="A1378" s="137"/>
      <c r="B1378" s="105" t="s">
        <v>86</v>
      </c>
      <c r="C1378" s="105"/>
      <c r="D1378" s="106" t="s">
        <v>14</v>
      </c>
      <c r="E1378" s="106" t="s">
        <v>114</v>
      </c>
      <c r="F1378" s="106" t="s">
        <v>296</v>
      </c>
      <c r="G1378" s="106" t="s">
        <v>57</v>
      </c>
      <c r="H1378" s="156">
        <f>SUM(I1378:L1378)</f>
        <v>0</v>
      </c>
      <c r="I1378" s="157">
        <f>I1379</f>
        <v>0</v>
      </c>
      <c r="J1378" s="157">
        <f t="shared" ref="J1378:L1379" si="339">J1379</f>
        <v>0</v>
      </c>
      <c r="K1378" s="157">
        <f t="shared" si="339"/>
        <v>0</v>
      </c>
      <c r="L1378" s="157">
        <f t="shared" si="339"/>
        <v>0</v>
      </c>
    </row>
    <row r="1379" spans="1:12" ht="38.25" hidden="1">
      <c r="A1379" s="137"/>
      <c r="B1379" s="105" t="s">
        <v>58</v>
      </c>
      <c r="C1379" s="105"/>
      <c r="D1379" s="106" t="s">
        <v>14</v>
      </c>
      <c r="E1379" s="106" t="s">
        <v>114</v>
      </c>
      <c r="F1379" s="106" t="s">
        <v>296</v>
      </c>
      <c r="G1379" s="106" t="s">
        <v>59</v>
      </c>
      <c r="H1379" s="156">
        <f>SUM(I1379:L1379)</f>
        <v>0</v>
      </c>
      <c r="I1379" s="157">
        <f>I1380</f>
        <v>0</v>
      </c>
      <c r="J1379" s="157">
        <f t="shared" si="339"/>
        <v>0</v>
      </c>
      <c r="K1379" s="157">
        <f t="shared" si="339"/>
        <v>0</v>
      </c>
      <c r="L1379" s="157">
        <f t="shared" si="339"/>
        <v>0</v>
      </c>
    </row>
    <row r="1380" spans="1:12" ht="38.25" hidden="1">
      <c r="A1380" s="137"/>
      <c r="B1380" s="105" t="s">
        <v>60</v>
      </c>
      <c r="C1380" s="105"/>
      <c r="D1380" s="106" t="s">
        <v>14</v>
      </c>
      <c r="E1380" s="106" t="s">
        <v>114</v>
      </c>
      <c r="F1380" s="106" t="s">
        <v>296</v>
      </c>
      <c r="G1380" s="106" t="s">
        <v>61</v>
      </c>
      <c r="H1380" s="156">
        <f>SUM(I1380:L1380)</f>
        <v>0</v>
      </c>
      <c r="I1380" s="157">
        <v>0</v>
      </c>
      <c r="J1380" s="157">
        <v>0</v>
      </c>
      <c r="K1380" s="157">
        <v>0</v>
      </c>
      <c r="L1380" s="157">
        <v>0</v>
      </c>
    </row>
    <row r="1381" spans="1:12">
      <c r="A1381" s="188"/>
      <c r="B1381" s="262" t="s">
        <v>134</v>
      </c>
      <c r="C1381" s="189"/>
      <c r="D1381" s="129" t="s">
        <v>14</v>
      </c>
      <c r="E1381" s="129" t="s">
        <v>41</v>
      </c>
      <c r="F1381" s="129"/>
      <c r="G1381" s="129"/>
      <c r="H1381" s="156">
        <f t="shared" si="337"/>
        <v>-2934</v>
      </c>
      <c r="I1381" s="156">
        <f>I1382</f>
        <v>-2934</v>
      </c>
      <c r="J1381" s="156">
        <f t="shared" ref="J1381:L1385" si="340">J1382</f>
        <v>0</v>
      </c>
      <c r="K1381" s="156">
        <f t="shared" si="340"/>
        <v>0</v>
      </c>
      <c r="L1381" s="156">
        <f t="shared" si="340"/>
        <v>0</v>
      </c>
    </row>
    <row r="1382" spans="1:12" ht="114.75">
      <c r="A1382" s="137"/>
      <c r="B1382" s="108" t="s">
        <v>133</v>
      </c>
      <c r="C1382" s="105"/>
      <c r="D1382" s="106" t="s">
        <v>14</v>
      </c>
      <c r="E1382" s="106" t="s">
        <v>41</v>
      </c>
      <c r="F1382" s="106" t="s">
        <v>287</v>
      </c>
      <c r="G1382" s="106"/>
      <c r="H1382" s="156">
        <f>H1384</f>
        <v>-2934</v>
      </c>
      <c r="I1382" s="157">
        <f>I1383</f>
        <v>-2934</v>
      </c>
      <c r="J1382" s="157">
        <f t="shared" si="340"/>
        <v>0</v>
      </c>
      <c r="K1382" s="157">
        <f t="shared" si="340"/>
        <v>0</v>
      </c>
      <c r="L1382" s="157">
        <f t="shared" si="340"/>
        <v>0</v>
      </c>
    </row>
    <row r="1383" spans="1:12" ht="38.25">
      <c r="A1383" s="137"/>
      <c r="B1383" s="108" t="s">
        <v>294</v>
      </c>
      <c r="C1383" s="105"/>
      <c r="D1383" s="106" t="s">
        <v>14</v>
      </c>
      <c r="E1383" s="106" t="s">
        <v>41</v>
      </c>
      <c r="F1383" s="106" t="s">
        <v>295</v>
      </c>
      <c r="G1383" s="106"/>
      <c r="H1383" s="156">
        <f>SUBTOTAL(9,I1383:L1383)</f>
        <v>-2934</v>
      </c>
      <c r="I1383" s="157">
        <f>I1384</f>
        <v>-2934</v>
      </c>
      <c r="J1383" s="157">
        <f t="shared" si="340"/>
        <v>0</v>
      </c>
      <c r="K1383" s="157">
        <f t="shared" si="340"/>
        <v>0</v>
      </c>
      <c r="L1383" s="157">
        <f t="shared" si="340"/>
        <v>0</v>
      </c>
    </row>
    <row r="1384" spans="1:12" ht="25.5">
      <c r="A1384" s="137"/>
      <c r="B1384" s="105" t="s">
        <v>271</v>
      </c>
      <c r="C1384" s="105"/>
      <c r="D1384" s="106" t="s">
        <v>14</v>
      </c>
      <c r="E1384" s="106" t="s">
        <v>41</v>
      </c>
      <c r="F1384" s="106" t="s">
        <v>296</v>
      </c>
      <c r="G1384" s="106"/>
      <c r="H1384" s="156">
        <f>I1384+J1384+K1384+L1384</f>
        <v>-2934</v>
      </c>
      <c r="I1384" s="157">
        <f>I1385</f>
        <v>-2934</v>
      </c>
      <c r="J1384" s="157">
        <f t="shared" si="340"/>
        <v>0</v>
      </c>
      <c r="K1384" s="157">
        <f t="shared" si="340"/>
        <v>0</v>
      </c>
      <c r="L1384" s="157">
        <f t="shared" si="340"/>
        <v>0</v>
      </c>
    </row>
    <row r="1385" spans="1:12">
      <c r="A1385" s="137"/>
      <c r="B1385" s="105" t="s">
        <v>71</v>
      </c>
      <c r="C1385" s="105"/>
      <c r="D1385" s="106" t="s">
        <v>14</v>
      </c>
      <c r="E1385" s="106" t="s">
        <v>41</v>
      </c>
      <c r="F1385" s="106" t="s">
        <v>296</v>
      </c>
      <c r="G1385" s="106" t="s">
        <v>72</v>
      </c>
      <c r="H1385" s="156">
        <f>I1385+J1385+K1385+L1385</f>
        <v>-2934</v>
      </c>
      <c r="I1385" s="157">
        <f>I1386</f>
        <v>-2934</v>
      </c>
      <c r="J1385" s="157">
        <f t="shared" si="340"/>
        <v>0</v>
      </c>
      <c r="K1385" s="157">
        <f t="shared" si="340"/>
        <v>0</v>
      </c>
      <c r="L1385" s="157">
        <f t="shared" si="340"/>
        <v>0</v>
      </c>
    </row>
    <row r="1386" spans="1:12">
      <c r="A1386" s="137"/>
      <c r="B1386" s="105" t="s">
        <v>135</v>
      </c>
      <c r="C1386" s="105"/>
      <c r="D1386" s="106" t="s">
        <v>14</v>
      </c>
      <c r="E1386" s="106" t="s">
        <v>41</v>
      </c>
      <c r="F1386" s="106" t="s">
        <v>296</v>
      </c>
      <c r="G1386" s="106" t="s">
        <v>136</v>
      </c>
      <c r="H1386" s="156">
        <f>I1386+J1386+K1386+L1386</f>
        <v>-2934</v>
      </c>
      <c r="I1386" s="157">
        <f>-393.2-90.8-2450</f>
        <v>-2934</v>
      </c>
      <c r="J1386" s="157">
        <v>0</v>
      </c>
      <c r="K1386" s="157">
        <v>0</v>
      </c>
      <c r="L1386" s="157">
        <v>0</v>
      </c>
    </row>
    <row r="1387" spans="1:12" ht="25.5" hidden="1">
      <c r="A1387" s="251"/>
      <c r="B1387" s="189" t="s">
        <v>121</v>
      </c>
      <c r="C1387" s="189"/>
      <c r="D1387" s="129" t="s">
        <v>14</v>
      </c>
      <c r="E1387" s="129" t="s">
        <v>122</v>
      </c>
      <c r="F1387" s="129"/>
      <c r="G1387" s="129"/>
      <c r="H1387" s="156">
        <f>SUM(I1387:L1387)</f>
        <v>0</v>
      </c>
      <c r="I1387" s="156">
        <f t="shared" ref="I1387:I1392" si="341">I1388</f>
        <v>0</v>
      </c>
      <c r="J1387" s="156">
        <f t="shared" ref="J1387:L1392" si="342">J1388</f>
        <v>0</v>
      </c>
      <c r="K1387" s="156">
        <f>K1388</f>
        <v>0</v>
      </c>
      <c r="L1387" s="156">
        <f>L1388</f>
        <v>0</v>
      </c>
    </row>
    <row r="1388" spans="1:12" ht="51" hidden="1">
      <c r="A1388" s="251"/>
      <c r="B1388" s="105" t="s">
        <v>98</v>
      </c>
      <c r="C1388" s="189"/>
      <c r="D1388" s="128" t="s">
        <v>14</v>
      </c>
      <c r="E1388" s="128" t="s">
        <v>122</v>
      </c>
      <c r="F1388" s="128" t="s">
        <v>248</v>
      </c>
      <c r="G1388" s="129"/>
      <c r="H1388" s="156">
        <f>SUM(I1388:L1388)</f>
        <v>0</v>
      </c>
      <c r="I1388" s="157">
        <f t="shared" si="341"/>
        <v>0</v>
      </c>
      <c r="J1388" s="157">
        <f t="shared" si="342"/>
        <v>0</v>
      </c>
      <c r="K1388" s="157">
        <f t="shared" si="342"/>
        <v>0</v>
      </c>
      <c r="L1388" s="157">
        <f t="shared" si="342"/>
        <v>0</v>
      </c>
    </row>
    <row r="1389" spans="1:12" ht="38.25" hidden="1">
      <c r="A1389" s="137"/>
      <c r="B1389" s="105" t="s">
        <v>267</v>
      </c>
      <c r="C1389" s="138"/>
      <c r="D1389" s="106" t="s">
        <v>14</v>
      </c>
      <c r="E1389" s="106" t="s">
        <v>122</v>
      </c>
      <c r="F1389" s="106" t="s">
        <v>268</v>
      </c>
      <c r="G1389" s="106"/>
      <c r="H1389" s="156">
        <f>SUM(I1389:L1389)</f>
        <v>0</v>
      </c>
      <c r="I1389" s="157">
        <f t="shared" si="341"/>
        <v>0</v>
      </c>
      <c r="J1389" s="157">
        <f t="shared" si="342"/>
        <v>0</v>
      </c>
      <c r="K1389" s="157">
        <f t="shared" si="342"/>
        <v>0</v>
      </c>
      <c r="L1389" s="157">
        <f t="shared" si="342"/>
        <v>0</v>
      </c>
    </row>
    <row r="1390" spans="1:12" ht="25.5" hidden="1">
      <c r="A1390" s="137"/>
      <c r="B1390" s="105" t="s">
        <v>537</v>
      </c>
      <c r="C1390" s="138"/>
      <c r="D1390" s="106" t="s">
        <v>14</v>
      </c>
      <c r="E1390" s="106" t="s">
        <v>122</v>
      </c>
      <c r="F1390" s="106" t="s">
        <v>538</v>
      </c>
      <c r="G1390" s="106"/>
      <c r="H1390" s="156">
        <f>SUM(I1390:L1390)</f>
        <v>0</v>
      </c>
      <c r="I1390" s="157">
        <f t="shared" si="341"/>
        <v>0</v>
      </c>
      <c r="J1390" s="157">
        <f t="shared" si="342"/>
        <v>0</v>
      </c>
      <c r="K1390" s="157">
        <f t="shared" si="342"/>
        <v>0</v>
      </c>
      <c r="L1390" s="157">
        <f t="shared" si="342"/>
        <v>0</v>
      </c>
    </row>
    <row r="1391" spans="1:12" ht="38.25" hidden="1">
      <c r="A1391" s="137"/>
      <c r="B1391" s="105" t="s">
        <v>86</v>
      </c>
      <c r="C1391" s="265"/>
      <c r="D1391" s="106" t="s">
        <v>14</v>
      </c>
      <c r="E1391" s="106" t="s">
        <v>122</v>
      </c>
      <c r="F1391" s="106" t="s">
        <v>538</v>
      </c>
      <c r="G1391" s="106" t="s">
        <v>57</v>
      </c>
      <c r="H1391" s="156">
        <f>I1391+J1391+K1391+L1391</f>
        <v>0</v>
      </c>
      <c r="I1391" s="157">
        <f t="shared" si="341"/>
        <v>0</v>
      </c>
      <c r="J1391" s="157">
        <f t="shared" si="342"/>
        <v>0</v>
      </c>
      <c r="K1391" s="157">
        <f t="shared" si="342"/>
        <v>0</v>
      </c>
      <c r="L1391" s="157">
        <f t="shared" si="342"/>
        <v>0</v>
      </c>
    </row>
    <row r="1392" spans="1:12" ht="38.25" hidden="1">
      <c r="A1392" s="137"/>
      <c r="B1392" s="105" t="s">
        <v>111</v>
      </c>
      <c r="C1392" s="265"/>
      <c r="D1392" s="106" t="s">
        <v>14</v>
      </c>
      <c r="E1392" s="106" t="s">
        <v>122</v>
      </c>
      <c r="F1392" s="106" t="s">
        <v>538</v>
      </c>
      <c r="G1392" s="106" t="s">
        <v>59</v>
      </c>
      <c r="H1392" s="156">
        <f>I1392+J1392+K1392+L1392</f>
        <v>0</v>
      </c>
      <c r="I1392" s="157">
        <f t="shared" si="341"/>
        <v>0</v>
      </c>
      <c r="J1392" s="157">
        <f t="shared" si="342"/>
        <v>0</v>
      </c>
      <c r="K1392" s="157">
        <f t="shared" si="342"/>
        <v>0</v>
      </c>
      <c r="L1392" s="157">
        <f t="shared" si="342"/>
        <v>0</v>
      </c>
    </row>
    <row r="1393" spans="1:12" ht="51" hidden="1">
      <c r="A1393" s="137"/>
      <c r="B1393" s="105" t="s">
        <v>258</v>
      </c>
      <c r="C1393" s="265"/>
      <c r="D1393" s="106" t="s">
        <v>14</v>
      </c>
      <c r="E1393" s="106" t="s">
        <v>122</v>
      </c>
      <c r="F1393" s="106" t="s">
        <v>538</v>
      </c>
      <c r="G1393" s="106" t="s">
        <v>61</v>
      </c>
      <c r="H1393" s="156">
        <f>I1393+J1393+K1393+L1393</f>
        <v>0</v>
      </c>
      <c r="I1393" s="157"/>
      <c r="J1393" s="157">
        <v>0</v>
      </c>
      <c r="K1393" s="157">
        <v>0</v>
      </c>
      <c r="L1393" s="157">
        <v>0</v>
      </c>
    </row>
    <row r="1394" spans="1:12" ht="25.5" hidden="1">
      <c r="A1394" s="188"/>
      <c r="B1394" s="189" t="s">
        <v>137</v>
      </c>
      <c r="C1394" s="189"/>
      <c r="D1394" s="129" t="s">
        <v>122</v>
      </c>
      <c r="E1394" s="129" t="s">
        <v>15</v>
      </c>
      <c r="F1394" s="129"/>
      <c r="G1394" s="129"/>
      <c r="H1394" s="156">
        <f t="shared" ref="H1394:H1399" si="343">SUM(I1394:L1394)</f>
        <v>0</v>
      </c>
      <c r="I1394" s="156">
        <f t="shared" ref="I1394:L1399" si="344">I1395</f>
        <v>0</v>
      </c>
      <c r="J1394" s="156">
        <f t="shared" si="344"/>
        <v>0</v>
      </c>
      <c r="K1394" s="156">
        <f t="shared" si="344"/>
        <v>0</v>
      </c>
      <c r="L1394" s="156">
        <f t="shared" si="344"/>
        <v>0</v>
      </c>
    </row>
    <row r="1395" spans="1:12" ht="38.25" hidden="1">
      <c r="A1395" s="188"/>
      <c r="B1395" s="105" t="s">
        <v>450</v>
      </c>
      <c r="C1395" s="268"/>
      <c r="D1395" s="106" t="s">
        <v>122</v>
      </c>
      <c r="E1395" s="106" t="s">
        <v>14</v>
      </c>
      <c r="F1395" s="129"/>
      <c r="G1395" s="129"/>
      <c r="H1395" s="156">
        <f>SUBTOTAL(9,I1395:L1395)</f>
        <v>0</v>
      </c>
      <c r="I1395" s="157">
        <f t="shared" si="344"/>
        <v>0</v>
      </c>
      <c r="J1395" s="157">
        <f t="shared" si="344"/>
        <v>0</v>
      </c>
      <c r="K1395" s="157">
        <f t="shared" si="344"/>
        <v>0</v>
      </c>
      <c r="L1395" s="157">
        <f t="shared" si="344"/>
        <v>0</v>
      </c>
    </row>
    <row r="1396" spans="1:12" ht="114.75" hidden="1">
      <c r="A1396" s="137"/>
      <c r="B1396" s="108" t="s">
        <v>133</v>
      </c>
      <c r="C1396" s="105"/>
      <c r="D1396" s="106" t="s">
        <v>122</v>
      </c>
      <c r="E1396" s="106" t="s">
        <v>14</v>
      </c>
      <c r="F1396" s="106" t="s">
        <v>287</v>
      </c>
      <c r="G1396" s="106"/>
      <c r="H1396" s="156">
        <f t="shared" si="343"/>
        <v>0</v>
      </c>
      <c r="I1396" s="157">
        <f t="shared" si="344"/>
        <v>0</v>
      </c>
      <c r="J1396" s="157">
        <f>J1398</f>
        <v>0</v>
      </c>
      <c r="K1396" s="157">
        <f>K1398</f>
        <v>0</v>
      </c>
      <c r="L1396" s="157">
        <f>L1398</f>
        <v>0</v>
      </c>
    </row>
    <row r="1397" spans="1:12" ht="38.25" hidden="1">
      <c r="A1397" s="137"/>
      <c r="B1397" s="108" t="s">
        <v>294</v>
      </c>
      <c r="C1397" s="105"/>
      <c r="D1397" s="106" t="s">
        <v>122</v>
      </c>
      <c r="E1397" s="106" t="s">
        <v>14</v>
      </c>
      <c r="F1397" s="106" t="s">
        <v>295</v>
      </c>
      <c r="G1397" s="106"/>
      <c r="H1397" s="156">
        <f t="shared" si="343"/>
        <v>0</v>
      </c>
      <c r="I1397" s="157">
        <f t="shared" si="344"/>
        <v>0</v>
      </c>
      <c r="J1397" s="157">
        <f t="shared" si="344"/>
        <v>0</v>
      </c>
      <c r="K1397" s="157">
        <f t="shared" si="344"/>
        <v>0</v>
      </c>
      <c r="L1397" s="157">
        <f t="shared" si="344"/>
        <v>0</v>
      </c>
    </row>
    <row r="1398" spans="1:12" ht="25.5" hidden="1">
      <c r="A1398" s="137"/>
      <c r="B1398" s="105" t="s">
        <v>271</v>
      </c>
      <c r="C1398" s="105"/>
      <c r="D1398" s="106" t="s">
        <v>122</v>
      </c>
      <c r="E1398" s="106" t="s">
        <v>14</v>
      </c>
      <c r="F1398" s="106" t="s">
        <v>296</v>
      </c>
      <c r="G1398" s="106"/>
      <c r="H1398" s="156">
        <f t="shared" si="343"/>
        <v>0</v>
      </c>
      <c r="I1398" s="157">
        <f t="shared" si="344"/>
        <v>0</v>
      </c>
      <c r="J1398" s="157">
        <f t="shared" si="344"/>
        <v>0</v>
      </c>
      <c r="K1398" s="157">
        <f t="shared" si="344"/>
        <v>0</v>
      </c>
      <c r="L1398" s="157">
        <f t="shared" si="344"/>
        <v>0</v>
      </c>
    </row>
    <row r="1399" spans="1:12" ht="25.5" hidden="1">
      <c r="A1399" s="137"/>
      <c r="B1399" s="105" t="s">
        <v>138</v>
      </c>
      <c r="C1399" s="105"/>
      <c r="D1399" s="106" t="s">
        <v>122</v>
      </c>
      <c r="E1399" s="106" t="s">
        <v>14</v>
      </c>
      <c r="F1399" s="106" t="s">
        <v>296</v>
      </c>
      <c r="G1399" s="106" t="s">
        <v>139</v>
      </c>
      <c r="H1399" s="156">
        <f t="shared" si="343"/>
        <v>0</v>
      </c>
      <c r="I1399" s="157">
        <f>I1400</f>
        <v>0</v>
      </c>
      <c r="J1399" s="157">
        <f t="shared" si="344"/>
        <v>0</v>
      </c>
      <c r="K1399" s="157">
        <f t="shared" si="344"/>
        <v>0</v>
      </c>
      <c r="L1399" s="157">
        <f t="shared" si="344"/>
        <v>0</v>
      </c>
    </row>
    <row r="1400" spans="1:12" ht="25.5" hidden="1">
      <c r="A1400" s="137"/>
      <c r="B1400" s="105" t="s">
        <v>297</v>
      </c>
      <c r="C1400" s="105"/>
      <c r="D1400" s="106" t="s">
        <v>122</v>
      </c>
      <c r="E1400" s="106" t="s">
        <v>14</v>
      </c>
      <c r="F1400" s="106" t="s">
        <v>296</v>
      </c>
      <c r="G1400" s="106" t="s">
        <v>140</v>
      </c>
      <c r="H1400" s="156">
        <f>SUM(I1400:L1400)</f>
        <v>0</v>
      </c>
      <c r="I1400" s="157"/>
      <c r="J1400" s="157">
        <v>0</v>
      </c>
      <c r="K1400" s="157">
        <v>0</v>
      </c>
      <c r="L1400" s="157">
        <v>0</v>
      </c>
    </row>
    <row r="1401" spans="1:12">
      <c r="A1401" s="188"/>
      <c r="B1401" s="262" t="s">
        <v>0</v>
      </c>
      <c r="C1401" s="262"/>
      <c r="D1401" s="129"/>
      <c r="E1401" s="129"/>
      <c r="F1401" s="129"/>
      <c r="G1401" s="129"/>
      <c r="H1401" s="156">
        <f>I1401+J1401+K1401+L1401</f>
        <v>58131.9</v>
      </c>
      <c r="I1401" s="156">
        <f>I11+I77+I1122+I1358</f>
        <v>4839.6000000000058</v>
      </c>
      <c r="J1401" s="156">
        <f>J11+J77+J1122+J1358</f>
        <v>21191.9</v>
      </c>
      <c r="K1401" s="156">
        <f>K11+K77+K1122+K1358</f>
        <v>29461.199999999997</v>
      </c>
      <c r="L1401" s="156">
        <f>L11+L77+L1122+L1358</f>
        <v>2639.2</v>
      </c>
    </row>
    <row r="1402" spans="1:12">
      <c r="A1402" s="140"/>
      <c r="B1402" s="140"/>
      <c r="C1402" s="140"/>
      <c r="D1402" s="140"/>
      <c r="E1402" s="140"/>
      <c r="F1402" s="235"/>
      <c r="G1402" s="140"/>
      <c r="H1402" s="278"/>
      <c r="I1402" s="278"/>
      <c r="J1402" s="278"/>
      <c r="K1402" s="278"/>
      <c r="L1402" s="278"/>
    </row>
    <row r="1403" spans="1:12">
      <c r="A1403" s="140"/>
      <c r="B1403" s="140"/>
      <c r="C1403" s="140"/>
      <c r="D1403" s="140"/>
      <c r="E1403" s="140"/>
      <c r="F1403" s="235"/>
      <c r="G1403" s="140"/>
      <c r="H1403" s="218"/>
      <c r="I1403" s="218"/>
      <c r="J1403" s="218"/>
      <c r="K1403" s="218"/>
      <c r="L1403" s="218"/>
    </row>
    <row r="1404" spans="1:12">
      <c r="H1404" s="280"/>
      <c r="I1404" s="280"/>
      <c r="J1404" s="280"/>
      <c r="K1404" s="280"/>
      <c r="L1404" s="280"/>
    </row>
    <row r="1405" spans="1:12">
      <c r="H1405" s="280"/>
      <c r="I1405" s="281"/>
      <c r="K1405" s="281"/>
    </row>
    <row r="1406" spans="1:12">
      <c r="H1406" s="280"/>
      <c r="I1406" s="281"/>
      <c r="K1406" s="281"/>
    </row>
    <row r="1407" spans="1:12">
      <c r="H1407" s="280"/>
      <c r="I1407" s="281"/>
      <c r="K1407" s="281"/>
    </row>
    <row r="1408" spans="1:12">
      <c r="H1408" s="280"/>
      <c r="I1408" s="281"/>
      <c r="K1408" s="281"/>
    </row>
    <row r="1409" spans="8:12">
      <c r="H1409" s="282"/>
      <c r="I1409" s="283"/>
      <c r="J1409" s="283"/>
      <c r="K1409" s="283"/>
      <c r="L1409" s="283"/>
    </row>
    <row r="1410" spans="8:12">
      <c r="H1410" s="282"/>
      <c r="I1410" s="283"/>
      <c r="J1410" s="283"/>
      <c r="K1410" s="283"/>
      <c r="L1410" s="283"/>
    </row>
    <row r="1411" spans="8:12">
      <c r="H1411" s="281"/>
      <c r="I1411" s="281"/>
      <c r="J1411" s="281"/>
      <c r="K1411" s="281"/>
      <c r="L1411" s="281"/>
    </row>
    <row r="1412" spans="8:12">
      <c r="H1412" s="280"/>
      <c r="I1412" s="281"/>
      <c r="J1412" s="281"/>
      <c r="K1412" s="281"/>
      <c r="L1412" s="281"/>
    </row>
    <row r="1413" spans="8:12">
      <c r="H1413" s="280"/>
      <c r="I1413" s="281"/>
      <c r="J1413" s="281"/>
      <c r="K1413" s="281"/>
      <c r="L1413" s="281"/>
    </row>
    <row r="1414" spans="8:12">
      <c r="H1414" s="280"/>
      <c r="I1414" s="281"/>
      <c r="J1414" s="281"/>
      <c r="K1414" s="281"/>
      <c r="L1414" s="281"/>
    </row>
    <row r="1415" spans="8:12">
      <c r="H1415" s="280"/>
      <c r="I1415" s="280"/>
      <c r="J1415" s="280"/>
      <c r="K1415" s="280"/>
      <c r="L1415" s="280"/>
    </row>
    <row r="1416" spans="8:12">
      <c r="H1416" s="280"/>
      <c r="I1416" s="280"/>
      <c r="J1416" s="280"/>
      <c r="K1416" s="280"/>
      <c r="L1416" s="280"/>
    </row>
    <row r="1417" spans="8:12">
      <c r="H1417" s="280"/>
      <c r="I1417" s="280"/>
      <c r="J1417" s="280"/>
      <c r="K1417" s="280"/>
      <c r="L1417" s="280"/>
    </row>
    <row r="1418" spans="8:12">
      <c r="H1418" s="280"/>
      <c r="I1418" s="281"/>
      <c r="J1418" s="281"/>
      <c r="K1418" s="281"/>
      <c r="L1418" s="281"/>
    </row>
    <row r="1419" spans="8:12">
      <c r="H1419" s="280"/>
      <c r="I1419" s="281"/>
      <c r="J1419" s="280"/>
      <c r="K1419" s="280"/>
      <c r="L1419" s="280"/>
    </row>
  </sheetData>
  <autoFilter ref="A10:O1401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404" min="1" max="11" man="1"/>
    <brk id="444" max="11" man="1"/>
    <brk id="112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5.3.</vt:lpstr>
      <vt:lpstr>приложение 6.3.</vt:lpstr>
      <vt:lpstr>приложение 7.3.</vt:lpstr>
      <vt:lpstr>приложение 8.3.</vt:lpstr>
      <vt:lpstr>'приложение 5.3.'!Заголовки_для_печати</vt:lpstr>
      <vt:lpstr>'приложение 6.3.'!Заголовки_для_печати</vt:lpstr>
      <vt:lpstr>'приложение 8.3.'!Заголовки_для_печати</vt:lpstr>
      <vt:lpstr>'приложение 5.3.'!Область_печати</vt:lpstr>
      <vt:lpstr>'приложение 8.3.'!Область_печати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2016-06-24T05:03:42Z</cp:lastPrinted>
  <dcterms:created xsi:type="dcterms:W3CDTF">1996-10-08T23:32:33Z</dcterms:created>
  <dcterms:modified xsi:type="dcterms:W3CDTF">2016-06-24T05:10:53Z</dcterms:modified>
</cp:coreProperties>
</file>