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760" tabRatio="838" activeTab="3"/>
  </bookViews>
  <sheets>
    <sheet name="приложение 5.1." sheetId="43" r:id="rId1"/>
    <sheet name="приложение 6.1." sheetId="45" r:id="rId2"/>
    <sheet name="приложение 7.1." sheetId="46" r:id="rId3"/>
    <sheet name="приложение 8.1." sheetId="44" r:id="rId4"/>
  </sheets>
  <definedNames>
    <definedName name="_xlnm._FilterDatabase" localSheetId="0" hidden="1">'приложение 5.1.'!$A$12:$M$837</definedName>
    <definedName name="_xlnm._FilterDatabase" localSheetId="1" hidden="1">'приложение 6.1.'!$A$8:$D$610</definedName>
    <definedName name="_xlnm._FilterDatabase" localSheetId="3" hidden="1">'приложение 8.1.'!$A$10:$O$1156</definedName>
    <definedName name="_xlnm.Print_Titles" localSheetId="0">'приложение 5.1.'!$11:$12</definedName>
    <definedName name="_xlnm.Print_Titles" localSheetId="1">'приложение 6.1.'!$7:$8</definedName>
    <definedName name="_xlnm.Print_Titles" localSheetId="3">'приложение 8.1.'!$9:$10</definedName>
    <definedName name="_xlnm.Print_Area" localSheetId="0">'приложение 5.1.'!$A$1:$K$841</definedName>
    <definedName name="_xlnm.Print_Area" localSheetId="3">'приложение 8.1.'!$A$1:$L$1161</definedName>
  </definedNames>
  <calcPr calcId="125725"/>
</workbook>
</file>

<file path=xl/calcChain.xml><?xml version="1.0" encoding="utf-8"?>
<calcChain xmlns="http://schemas.openxmlformats.org/spreadsheetml/2006/main">
  <c r="I315" i="43"/>
  <c r="J315"/>
  <c r="K315"/>
  <c r="J1119" i="44"/>
  <c r="J885"/>
  <c r="I414"/>
  <c r="K410"/>
  <c r="H410" s="1"/>
  <c r="H414"/>
  <c r="L413"/>
  <c r="K325" i="43" s="1"/>
  <c r="K413" i="44"/>
  <c r="K412" s="1"/>
  <c r="K411" s="1"/>
  <c r="J413"/>
  <c r="I325" i="43" s="1"/>
  <c r="I413" i="44"/>
  <c r="L412"/>
  <c r="L411" s="1"/>
  <c r="L409"/>
  <c r="L408" s="1"/>
  <c r="L407" s="1"/>
  <c r="J409"/>
  <c r="J408" s="1"/>
  <c r="J407" s="1"/>
  <c r="I409"/>
  <c r="H322" i="43" s="1"/>
  <c r="J430" i="44"/>
  <c r="J429" s="1"/>
  <c r="K430"/>
  <c r="K429" s="1"/>
  <c r="L430"/>
  <c r="L429" s="1"/>
  <c r="I431"/>
  <c r="I430" s="1"/>
  <c r="J433"/>
  <c r="J432" s="1"/>
  <c r="K433"/>
  <c r="K432" s="1"/>
  <c r="L433"/>
  <c r="L432" s="1"/>
  <c r="I434"/>
  <c r="I433" s="1"/>
  <c r="I442"/>
  <c r="K438"/>
  <c r="K324" i="43" l="1"/>
  <c r="K323" s="1"/>
  <c r="I408" i="44"/>
  <c r="J412"/>
  <c r="J411" s="1"/>
  <c r="H413"/>
  <c r="I324" i="43"/>
  <c r="I323" s="1"/>
  <c r="K322"/>
  <c r="I322"/>
  <c r="H325"/>
  <c r="J325"/>
  <c r="H321"/>
  <c r="I407" i="44"/>
  <c r="K409"/>
  <c r="J322" i="43" s="1"/>
  <c r="I412" i="44"/>
  <c r="L428"/>
  <c r="J428"/>
  <c r="K428"/>
  <c r="I432"/>
  <c r="H432" s="1"/>
  <c r="H433"/>
  <c r="I429"/>
  <c r="H430"/>
  <c r="H434"/>
  <c r="H431"/>
  <c r="I576"/>
  <c r="I573"/>
  <c r="I544"/>
  <c r="I560"/>
  <c r="L679"/>
  <c r="L678" s="1"/>
  <c r="L677" s="1"/>
  <c r="L676" s="1"/>
  <c r="K678"/>
  <c r="J581" i="43" s="1"/>
  <c r="J678" i="44"/>
  <c r="J677" s="1"/>
  <c r="J676" s="1"/>
  <c r="I678"/>
  <c r="H581" i="43" s="1"/>
  <c r="J157" i="44"/>
  <c r="J159"/>
  <c r="H159"/>
  <c r="J158"/>
  <c r="J321" i="43" l="1"/>
  <c r="J320" s="1"/>
  <c r="K321"/>
  <c r="K320" s="1"/>
  <c r="J324"/>
  <c r="J323" s="1"/>
  <c r="I321"/>
  <c r="I320" s="1"/>
  <c r="G322"/>
  <c r="D527" i="45" s="1"/>
  <c r="H320" i="43"/>
  <c r="G325"/>
  <c r="D530" i="45" s="1"/>
  <c r="H324" i="43"/>
  <c r="H412" i="44"/>
  <c r="I411"/>
  <c r="H411" s="1"/>
  <c r="H409"/>
  <c r="K408"/>
  <c r="I677"/>
  <c r="I676" s="1"/>
  <c r="I581" i="43"/>
  <c r="K677" i="44"/>
  <c r="K676" s="1"/>
  <c r="H679"/>
  <c r="K581" i="43"/>
  <c r="I428" i="44"/>
  <c r="H429"/>
  <c r="H676"/>
  <c r="H678"/>
  <c r="H677" s="1"/>
  <c r="I451" i="43"/>
  <c r="J451"/>
  <c r="K451"/>
  <c r="K450" s="1"/>
  <c r="I448"/>
  <c r="I447" s="1"/>
  <c r="I446" s="1"/>
  <c r="K448"/>
  <c r="H448"/>
  <c r="H447" s="1"/>
  <c r="H446" s="1"/>
  <c r="I386"/>
  <c r="I385" s="1"/>
  <c r="I384" s="1"/>
  <c r="J386"/>
  <c r="J385" s="1"/>
  <c r="J384" s="1"/>
  <c r="K386"/>
  <c r="K385" s="1"/>
  <c r="I855" i="44"/>
  <c r="I851"/>
  <c r="K847"/>
  <c r="I566"/>
  <c r="H566" s="1"/>
  <c r="L565"/>
  <c r="L564" s="1"/>
  <c r="K565"/>
  <c r="K564" s="1"/>
  <c r="J565"/>
  <c r="J564" s="1"/>
  <c r="K563"/>
  <c r="K562" s="1"/>
  <c r="K561" s="1"/>
  <c r="L562"/>
  <c r="L561" s="1"/>
  <c r="J562"/>
  <c r="J561" s="1"/>
  <c r="I562"/>
  <c r="G321" i="43" l="1"/>
  <c r="G320"/>
  <c r="D529" i="45"/>
  <c r="D528" s="1"/>
  <c r="D526"/>
  <c r="D525" s="1"/>
  <c r="G324" i="43"/>
  <c r="H323"/>
  <c r="G323" s="1"/>
  <c r="K407" i="44"/>
  <c r="H407" s="1"/>
  <c r="H408"/>
  <c r="I450" i="43"/>
  <c r="I449" s="1"/>
  <c r="J448"/>
  <c r="J447" s="1"/>
  <c r="J446" s="1"/>
  <c r="H451"/>
  <c r="G451" s="1"/>
  <c r="H563" i="44"/>
  <c r="I565"/>
  <c r="I564" s="1"/>
  <c r="H564" s="1"/>
  <c r="K580" i="43"/>
  <c r="K579" s="1"/>
  <c r="H428" i="44"/>
  <c r="J450" i="43"/>
  <c r="J449" s="1"/>
  <c r="K449"/>
  <c r="K447"/>
  <c r="K446" s="1"/>
  <c r="K384"/>
  <c r="H565" i="44"/>
  <c r="H562"/>
  <c r="I561"/>
  <c r="H561" s="1"/>
  <c r="I504"/>
  <c r="I520"/>
  <c r="K516"/>
  <c r="I512"/>
  <c r="L511"/>
  <c r="K511"/>
  <c r="J511"/>
  <c r="K510"/>
  <c r="K509" s="1"/>
  <c r="I488"/>
  <c r="L487"/>
  <c r="L486" s="1"/>
  <c r="K487"/>
  <c r="K486" s="1"/>
  <c r="J487"/>
  <c r="J486" s="1"/>
  <c r="I494"/>
  <c r="K491"/>
  <c r="I450"/>
  <c r="K446"/>
  <c r="I228" i="43"/>
  <c r="J228"/>
  <c r="K228"/>
  <c r="H228"/>
  <c r="G257"/>
  <c r="J241"/>
  <c r="J240" s="1"/>
  <c r="J239" s="1"/>
  <c r="I326" i="44"/>
  <c r="J325"/>
  <c r="J324" s="1"/>
  <c r="J323" s="1"/>
  <c r="K325"/>
  <c r="K324" s="1"/>
  <c r="K323" s="1"/>
  <c r="L325"/>
  <c r="L324" s="1"/>
  <c r="L323" s="1"/>
  <c r="I334"/>
  <c r="K330"/>
  <c r="I301"/>
  <c r="H301" s="1"/>
  <c r="L300"/>
  <c r="K241" i="43" s="1"/>
  <c r="J300" i="44"/>
  <c r="J299" s="1"/>
  <c r="J298" s="1"/>
  <c r="K299"/>
  <c r="K298" s="1"/>
  <c r="I309"/>
  <c r="K305"/>
  <c r="K304" s="1"/>
  <c r="J244" i="43" s="1"/>
  <c r="D448" i="45"/>
  <c r="D447" s="1"/>
  <c r="I365" i="43"/>
  <c r="I364" s="1"/>
  <c r="J365"/>
  <c r="J364" s="1"/>
  <c r="K365"/>
  <c r="K364" s="1"/>
  <c r="H365"/>
  <c r="D574" i="45" s="1"/>
  <c r="D573" s="1"/>
  <c r="I462" i="44"/>
  <c r="H464"/>
  <c r="L463"/>
  <c r="J463"/>
  <c r="I463"/>
  <c r="I476"/>
  <c r="K470"/>
  <c r="G446" i="43" l="1"/>
  <c r="G448"/>
  <c r="H488" i="44"/>
  <c r="H386" i="43"/>
  <c r="H450"/>
  <c r="J407"/>
  <c r="J406" s="1"/>
  <c r="J405" s="1"/>
  <c r="J510" i="44"/>
  <c r="J509" s="1"/>
  <c r="I407" i="43"/>
  <c r="K407"/>
  <c r="K406" s="1"/>
  <c r="K405" s="1"/>
  <c r="L510" i="44"/>
  <c r="L509" s="1"/>
  <c r="G447" i="43"/>
  <c r="I511" i="44"/>
  <c r="H407" i="43" s="1"/>
  <c r="H512" i="44"/>
  <c r="J260" i="43"/>
  <c r="I487" i="44"/>
  <c r="I300"/>
  <c r="H511"/>
  <c r="H300"/>
  <c r="L299"/>
  <c r="L298" s="1"/>
  <c r="I325"/>
  <c r="H325" s="1"/>
  <c r="H326"/>
  <c r="H241" i="43"/>
  <c r="K260"/>
  <c r="I299" i="44"/>
  <c r="I241" i="43"/>
  <c r="I260"/>
  <c r="K240"/>
  <c r="K239" s="1"/>
  <c r="G365"/>
  <c r="H364"/>
  <c r="G364" s="1"/>
  <c r="K463" i="44"/>
  <c r="H463" s="1"/>
  <c r="I530"/>
  <c r="I552"/>
  <c r="J548"/>
  <c r="J277"/>
  <c r="I273"/>
  <c r="J276"/>
  <c r="J275" s="1"/>
  <c r="J274" s="1"/>
  <c r="L273"/>
  <c r="L272" s="1"/>
  <c r="L271" s="1"/>
  <c r="L270" s="1"/>
  <c r="K273"/>
  <c r="J273"/>
  <c r="J272" s="1"/>
  <c r="J271" s="1"/>
  <c r="J270" s="1"/>
  <c r="J282"/>
  <c r="J281" s="1"/>
  <c r="J280" s="1"/>
  <c r="J279" s="1"/>
  <c r="J278" s="1"/>
  <c r="K282"/>
  <c r="K281" s="1"/>
  <c r="K280" s="1"/>
  <c r="K279" s="1"/>
  <c r="K278" s="1"/>
  <c r="L282"/>
  <c r="L281" s="1"/>
  <c r="L280" s="1"/>
  <c r="L279" s="1"/>
  <c r="L278" s="1"/>
  <c r="I283"/>
  <c r="I282" s="1"/>
  <c r="I285"/>
  <c r="J285"/>
  <c r="K285"/>
  <c r="L285"/>
  <c r="J290"/>
  <c r="J289" s="1"/>
  <c r="K290"/>
  <c r="K289" s="1"/>
  <c r="L290"/>
  <c r="L289" s="1"/>
  <c r="I291"/>
  <c r="I290" s="1"/>
  <c r="J794"/>
  <c r="K794"/>
  <c r="L794"/>
  <c r="I796"/>
  <c r="I795"/>
  <c r="J372"/>
  <c r="K372"/>
  <c r="L372"/>
  <c r="I373"/>
  <c r="I372" s="1"/>
  <c r="H374"/>
  <c r="I972"/>
  <c r="I1023"/>
  <c r="I1092"/>
  <c r="I1000"/>
  <c r="I956"/>
  <c r="I627"/>
  <c r="I620"/>
  <c r="I39"/>
  <c r="H38"/>
  <c r="L37"/>
  <c r="K39" i="43" s="1"/>
  <c r="K38" s="1"/>
  <c r="K37" s="1"/>
  <c r="K37" i="44"/>
  <c r="K36" s="1"/>
  <c r="K35" s="1"/>
  <c r="J37"/>
  <c r="I39" i="43" s="1"/>
  <c r="I38" s="1"/>
  <c r="I37" s="1"/>
  <c r="I37" i="44"/>
  <c r="L36"/>
  <c r="L35" s="1"/>
  <c r="I510" l="1"/>
  <c r="H510" s="1"/>
  <c r="H406" i="43"/>
  <c r="H405" s="1"/>
  <c r="H449"/>
  <c r="G449" s="1"/>
  <c r="G450"/>
  <c r="G386"/>
  <c r="D284" i="45" s="1"/>
  <c r="H385" i="43"/>
  <c r="G407"/>
  <c r="D603" i="45" s="1"/>
  <c r="I406" i="43"/>
  <c r="J259"/>
  <c r="J258" s="1"/>
  <c r="H487" i="44"/>
  <c r="I486"/>
  <c r="H486" s="1"/>
  <c r="I794"/>
  <c r="K272"/>
  <c r="K271" s="1"/>
  <c r="K270" s="1"/>
  <c r="H37"/>
  <c r="I220" i="43"/>
  <c r="I219" s="1"/>
  <c r="I218" s="1"/>
  <c r="H291" i="44"/>
  <c r="J36"/>
  <c r="J35" s="1"/>
  <c r="J269"/>
  <c r="J268" s="1"/>
  <c r="H240" i="43"/>
  <c r="H239" s="1"/>
  <c r="H299" i="44"/>
  <c r="I298"/>
  <c r="H298" s="1"/>
  <c r="I324"/>
  <c r="H260" i="43"/>
  <c r="I259"/>
  <c r="I258" s="1"/>
  <c r="H796" i="44"/>
  <c r="K259" i="43"/>
  <c r="K258" s="1"/>
  <c r="G260"/>
  <c r="D404" i="45" s="1"/>
  <c r="K217" i="43"/>
  <c r="I217"/>
  <c r="H39" i="44"/>
  <c r="H285"/>
  <c r="I289"/>
  <c r="H290"/>
  <c r="I281"/>
  <c r="H282"/>
  <c r="H283"/>
  <c r="J39" i="43"/>
  <c r="J38" s="1"/>
  <c r="J37" s="1"/>
  <c r="H39"/>
  <c r="I36" i="44"/>
  <c r="K689"/>
  <c r="L689"/>
  <c r="I689"/>
  <c r="J691"/>
  <c r="J689" s="1"/>
  <c r="H690"/>
  <c r="I1109"/>
  <c r="H780" i="43" s="1"/>
  <c r="J1112" i="44"/>
  <c r="L1110"/>
  <c r="K1110"/>
  <c r="L1109"/>
  <c r="K780" i="43" s="1"/>
  <c r="K1109" i="44"/>
  <c r="K1108" s="1"/>
  <c r="K1107" s="1"/>
  <c r="J1109"/>
  <c r="I780" i="43" s="1"/>
  <c r="J1021" i="44"/>
  <c r="K1021"/>
  <c r="L1021"/>
  <c r="I1021"/>
  <c r="H1022"/>
  <c r="J1011"/>
  <c r="L1011"/>
  <c r="I1011"/>
  <c r="K1013"/>
  <c r="H1012"/>
  <c r="K1016"/>
  <c r="L1016"/>
  <c r="I1016"/>
  <c r="J1018"/>
  <c r="H1017"/>
  <c r="J1050"/>
  <c r="K1050"/>
  <c r="L1050"/>
  <c r="I1052"/>
  <c r="J1047"/>
  <c r="K1047"/>
  <c r="L1047"/>
  <c r="I1049"/>
  <c r="I1047" s="1"/>
  <c r="H1051"/>
  <c r="H1048"/>
  <c r="K1042"/>
  <c r="L1042"/>
  <c r="I1042"/>
  <c r="J1044"/>
  <c r="H1043"/>
  <c r="J1037"/>
  <c r="K1037"/>
  <c r="L1037"/>
  <c r="I1039"/>
  <c r="I1038"/>
  <c r="J1032"/>
  <c r="I592" i="43" s="1"/>
  <c r="L1032" i="44"/>
  <c r="K592" i="43" s="1"/>
  <c r="I1032" i="44"/>
  <c r="H592" i="43" s="1"/>
  <c r="K1034" i="44"/>
  <c r="K1032" s="1"/>
  <c r="J592" i="43" s="1"/>
  <c r="H1033" i="44"/>
  <c r="J1029"/>
  <c r="L1029"/>
  <c r="I1029"/>
  <c r="K1031"/>
  <c r="K1030"/>
  <c r="K653" i="43"/>
  <c r="H1092" i="44"/>
  <c r="L1091"/>
  <c r="K1091"/>
  <c r="J1091"/>
  <c r="I1091"/>
  <c r="H653" i="43" s="1"/>
  <c r="I1090" i="44"/>
  <c r="I1007"/>
  <c r="I1005"/>
  <c r="L1004"/>
  <c r="K1004"/>
  <c r="J1004"/>
  <c r="I527" i="43" s="1"/>
  <c r="I69" i="44"/>
  <c r="I70"/>
  <c r="L68"/>
  <c r="K68"/>
  <c r="K67" s="1"/>
  <c r="K66" s="1"/>
  <c r="J68"/>
  <c r="I19" i="43" s="1"/>
  <c r="I99" i="44"/>
  <c r="I98"/>
  <c r="I20"/>
  <c r="I19"/>
  <c r="I509" l="1"/>
  <c r="H509" s="1"/>
  <c r="D283" i="45"/>
  <c r="D282" s="1"/>
  <c r="L67" i="44"/>
  <c r="L66" s="1"/>
  <c r="H384" i="43"/>
  <c r="G384" s="1"/>
  <c r="G385"/>
  <c r="I405"/>
  <c r="G405" s="1"/>
  <c r="G406"/>
  <c r="D602" i="45"/>
  <c r="D601" s="1"/>
  <c r="H69" i="44"/>
  <c r="J217" i="43"/>
  <c r="I1050" i="44"/>
  <c r="K1011"/>
  <c r="I68"/>
  <c r="H19" i="43" s="1"/>
  <c r="H259"/>
  <c r="H258" s="1"/>
  <c r="G258" s="1"/>
  <c r="K19"/>
  <c r="K18" s="1"/>
  <c r="K17" s="1"/>
  <c r="I323" i="44"/>
  <c r="H323" s="1"/>
  <c r="H324"/>
  <c r="D403" i="45"/>
  <c r="D402" s="1"/>
  <c r="K216" i="43"/>
  <c r="K215" s="1"/>
  <c r="I216"/>
  <c r="H1119" i="44"/>
  <c r="H70"/>
  <c r="H1030"/>
  <c r="H1038"/>
  <c r="J1042"/>
  <c r="J1016"/>
  <c r="I272"/>
  <c r="H217" i="43" s="1"/>
  <c r="H273" i="44"/>
  <c r="K1029"/>
  <c r="I1037"/>
  <c r="I280"/>
  <c r="H281"/>
  <c r="H289"/>
  <c r="I1108"/>
  <c r="I1107" s="1"/>
  <c r="G39" i="43"/>
  <c r="H38"/>
  <c r="H37" s="1"/>
  <c r="G37" s="1"/>
  <c r="H36" i="44"/>
  <c r="I35"/>
  <c r="H35" s="1"/>
  <c r="L1108"/>
  <c r="L1107" s="1"/>
  <c r="J780" i="43"/>
  <c r="G780" s="1"/>
  <c r="D28" i="45" s="1"/>
  <c r="H1109" i="44"/>
  <c r="H1110"/>
  <c r="K527" i="43"/>
  <c r="I1118" i="44"/>
  <c r="I1117" s="1"/>
  <c r="J19" i="43"/>
  <c r="I1004" i="44"/>
  <c r="H1005"/>
  <c r="J527" i="43"/>
  <c r="J67" i="44"/>
  <c r="J66" s="1"/>
  <c r="H1091"/>
  <c r="I367"/>
  <c r="H627"/>
  <c r="L626"/>
  <c r="L625" s="1"/>
  <c r="L624" s="1"/>
  <c r="L623" s="1"/>
  <c r="K626"/>
  <c r="K625" s="1"/>
  <c r="K624" s="1"/>
  <c r="K623" s="1"/>
  <c r="J626"/>
  <c r="J625" s="1"/>
  <c r="J624" s="1"/>
  <c r="J623" s="1"/>
  <c r="I626"/>
  <c r="I187"/>
  <c r="I577"/>
  <c r="J1154"/>
  <c r="K1154"/>
  <c r="L1154"/>
  <c r="I1155"/>
  <c r="I1154" s="1"/>
  <c r="H969"/>
  <c r="L968"/>
  <c r="L967" s="1"/>
  <c r="K968"/>
  <c r="K967" s="1"/>
  <c r="J968"/>
  <c r="I968"/>
  <c r="I967" s="1"/>
  <c r="I804"/>
  <c r="L803"/>
  <c r="K727" i="43" s="1"/>
  <c r="K803" i="44"/>
  <c r="J727" i="43" s="1"/>
  <c r="J803" i="44"/>
  <c r="I727" i="43" s="1"/>
  <c r="I317" i="44"/>
  <c r="L316"/>
  <c r="L315" s="1"/>
  <c r="K316"/>
  <c r="J253" i="43" s="1"/>
  <c r="J316" i="44"/>
  <c r="J315" s="1"/>
  <c r="H908"/>
  <c r="L907"/>
  <c r="K817" i="43" s="1"/>
  <c r="K816" s="1"/>
  <c r="K907" i="44"/>
  <c r="J817" i="43" s="1"/>
  <c r="J816" s="1"/>
  <c r="J907" i="44"/>
  <c r="I907"/>
  <c r="H817" i="43" s="1"/>
  <c r="H825" i="44"/>
  <c r="L824"/>
  <c r="L823" s="1"/>
  <c r="L822" s="1"/>
  <c r="L821" s="1"/>
  <c r="L820" s="1"/>
  <c r="L819" s="1"/>
  <c r="L818" s="1"/>
  <c r="K824"/>
  <c r="J745" i="43" s="1"/>
  <c r="J824" i="44"/>
  <c r="J823" s="1"/>
  <c r="J822" s="1"/>
  <c r="J821" s="1"/>
  <c r="J820" s="1"/>
  <c r="J819" s="1"/>
  <c r="J818" s="1"/>
  <c r="I824"/>
  <c r="H745" i="43" s="1"/>
  <c r="G217" l="1"/>
  <c r="J216"/>
  <c r="J215" s="1"/>
  <c r="G259"/>
  <c r="K538"/>
  <c r="K537" s="1"/>
  <c r="H68" i="44"/>
  <c r="I67"/>
  <c r="H67" s="1"/>
  <c r="G38" i="43"/>
  <c r="H216"/>
  <c r="H215" s="1"/>
  <c r="I215"/>
  <c r="H272" i="44"/>
  <c r="I271"/>
  <c r="I803"/>
  <c r="H727" i="43" s="1"/>
  <c r="H804" i="44"/>
  <c r="I279"/>
  <c r="H280"/>
  <c r="L906"/>
  <c r="I1116"/>
  <c r="H538" i="43"/>
  <c r="I538"/>
  <c r="H1004" i="44"/>
  <c r="H527" i="43"/>
  <c r="J967" i="44"/>
  <c r="H967" s="1"/>
  <c r="I823"/>
  <c r="I822" s="1"/>
  <c r="I821" s="1"/>
  <c r="H968"/>
  <c r="H626"/>
  <c r="J538" i="43"/>
  <c r="I625" i="44"/>
  <c r="H625" s="1"/>
  <c r="K253" i="43"/>
  <c r="I253"/>
  <c r="I906" i="44"/>
  <c r="J906"/>
  <c r="I316"/>
  <c r="H317"/>
  <c r="I817" i="43"/>
  <c r="I816" s="1"/>
  <c r="H907" i="44"/>
  <c r="H316"/>
  <c r="K315"/>
  <c r="H816" i="43"/>
  <c r="I745"/>
  <c r="K906" i="44"/>
  <c r="K745" i="43"/>
  <c r="H824" i="44"/>
  <c r="K823"/>
  <c r="I66" l="1"/>
  <c r="I65" s="1"/>
  <c r="G216" i="43"/>
  <c r="H803" i="44"/>
  <c r="G215" i="43"/>
  <c r="I214"/>
  <c r="G727"/>
  <c r="D211" i="45" s="1"/>
  <c r="H271" i="44"/>
  <c r="I270"/>
  <c r="I278"/>
  <c r="H278" s="1"/>
  <c r="H279"/>
  <c r="G527" i="43"/>
  <c r="H66" i="44"/>
  <c r="I1115"/>
  <c r="I624"/>
  <c r="H624" s="1"/>
  <c r="I315"/>
  <c r="H315" s="1"/>
  <c r="H253" i="43"/>
  <c r="K252"/>
  <c r="H906" i="44"/>
  <c r="G817" i="43"/>
  <c r="D220" i="45" s="1"/>
  <c r="G816" i="43"/>
  <c r="K744"/>
  <c r="K743" s="1"/>
  <c r="K742" s="1"/>
  <c r="K741" s="1"/>
  <c r="K740" s="1"/>
  <c r="H823" i="44"/>
  <c r="K822"/>
  <c r="I820"/>
  <c r="I213" i="43" l="1"/>
  <c r="H270" i="44"/>
  <c r="I623"/>
  <c r="H623" s="1"/>
  <c r="I1114"/>
  <c r="D219" i="45"/>
  <c r="K821" i="44"/>
  <c r="H822"/>
  <c r="K739" i="43"/>
  <c r="I48" i="46"/>
  <c r="I819" i="44"/>
  <c r="I47" i="46" l="1"/>
  <c r="K820" i="44"/>
  <c r="H821"/>
  <c r="I818"/>
  <c r="K819" l="1"/>
  <c r="H820"/>
  <c r="K818" l="1"/>
  <c r="H818" s="1"/>
  <c r="H819"/>
  <c r="I806" l="1"/>
  <c r="H855"/>
  <c r="L854"/>
  <c r="L853" s="1"/>
  <c r="L852" s="1"/>
  <c r="K854"/>
  <c r="J770" i="43" s="1"/>
  <c r="J854" i="44"/>
  <c r="I770" i="43" s="1"/>
  <c r="I612" i="44"/>
  <c r="I1132"/>
  <c r="I839"/>
  <c r="H445" i="43"/>
  <c r="H444" s="1"/>
  <c r="I445"/>
  <c r="J445"/>
  <c r="J444" s="1"/>
  <c r="K445"/>
  <c r="K444" s="1"/>
  <c r="H558" i="44"/>
  <c r="L557"/>
  <c r="K443" i="43" s="1"/>
  <c r="K557" i="44"/>
  <c r="K556" s="1"/>
  <c r="J557"/>
  <c r="J556" s="1"/>
  <c r="I557"/>
  <c r="I482"/>
  <c r="L481"/>
  <c r="K380" i="43" s="1"/>
  <c r="K481" i="44"/>
  <c r="K480" s="1"/>
  <c r="K479" s="1"/>
  <c r="J481"/>
  <c r="J480" s="1"/>
  <c r="J479" s="1"/>
  <c r="H292"/>
  <c r="H638"/>
  <c r="L637"/>
  <c r="L636" s="1"/>
  <c r="L635" s="1"/>
  <c r="K637"/>
  <c r="J549" i="43" s="1"/>
  <c r="J637" i="44"/>
  <c r="J636" s="1"/>
  <c r="J635" s="1"/>
  <c r="I637"/>
  <c r="H549" i="43" s="1"/>
  <c r="I634" i="44"/>
  <c r="K341" i="43"/>
  <c r="I341"/>
  <c r="I801" i="44"/>
  <c r="H1101"/>
  <c r="L1100"/>
  <c r="L1099" s="1"/>
  <c r="L1098" s="1"/>
  <c r="K1100"/>
  <c r="J660" i="43" s="1"/>
  <c r="J1100" i="44"/>
  <c r="J1099" s="1"/>
  <c r="J1098" s="1"/>
  <c r="I1100"/>
  <c r="H660" i="43" s="1"/>
  <c r="L976" i="44"/>
  <c r="K975"/>
  <c r="K974" s="1"/>
  <c r="K973" s="1"/>
  <c r="J975"/>
  <c r="J974" s="1"/>
  <c r="J973" s="1"/>
  <c r="I975"/>
  <c r="H504" i="43" s="1"/>
  <c r="L646" i="44"/>
  <c r="H701"/>
  <c r="K645"/>
  <c r="K644" s="1"/>
  <c r="K643" s="1"/>
  <c r="J645"/>
  <c r="J644" s="1"/>
  <c r="J643" s="1"/>
  <c r="I645"/>
  <c r="H555" i="43" s="1"/>
  <c r="K700" i="44"/>
  <c r="K699" s="1"/>
  <c r="K698" s="1"/>
  <c r="J700"/>
  <c r="I615" i="43" s="1"/>
  <c r="I700" i="44"/>
  <c r="H615" i="43" s="1"/>
  <c r="I732"/>
  <c r="J732"/>
  <c r="H732"/>
  <c r="L810" i="44"/>
  <c r="K809"/>
  <c r="K808" s="1"/>
  <c r="K807" s="1"/>
  <c r="J809"/>
  <c r="J808" s="1"/>
  <c r="J807" s="1"/>
  <c r="I809"/>
  <c r="H378"/>
  <c r="L377"/>
  <c r="L376" s="1"/>
  <c r="L375" s="1"/>
  <c r="K377"/>
  <c r="K376" s="1"/>
  <c r="J302" i="43" s="1"/>
  <c r="J377" i="44"/>
  <c r="J376" s="1"/>
  <c r="I377"/>
  <c r="I376" s="1"/>
  <c r="H302" i="43" s="1"/>
  <c r="I381" i="44"/>
  <c r="I380" s="1"/>
  <c r="J381"/>
  <c r="J380" s="1"/>
  <c r="K381"/>
  <c r="K380" s="1"/>
  <c r="L381"/>
  <c r="L380" s="1"/>
  <c r="H382"/>
  <c r="L556" l="1"/>
  <c r="I854"/>
  <c r="H770" i="43" s="1"/>
  <c r="I481" i="44"/>
  <c r="H380" i="43" s="1"/>
  <c r="H482" i="44"/>
  <c r="K1099"/>
  <c r="K1098" s="1"/>
  <c r="L700"/>
  <c r="K615" i="43" s="1"/>
  <c r="K614" s="1"/>
  <c r="K613" s="1"/>
  <c r="H646" i="44"/>
  <c r="I380" i="43"/>
  <c r="K853" i="44"/>
  <c r="K852" s="1"/>
  <c r="L480"/>
  <c r="L479" s="1"/>
  <c r="J443" i="43"/>
  <c r="L975" i="44"/>
  <c r="H975" s="1"/>
  <c r="I1099"/>
  <c r="J380" i="43"/>
  <c r="H557" i="44"/>
  <c r="I443" i="43"/>
  <c r="J853" i="44"/>
  <c r="J852" s="1"/>
  <c r="K770" i="43"/>
  <c r="H976" i="44"/>
  <c r="J341" i="43"/>
  <c r="K379"/>
  <c r="K378" s="1"/>
  <c r="J504"/>
  <c r="H1100" i="44"/>
  <c r="I636"/>
  <c r="I635" s="1"/>
  <c r="K442" i="43"/>
  <c r="K441" s="1"/>
  <c r="K440" s="1"/>
  <c r="H443"/>
  <c r="G445"/>
  <c r="I444"/>
  <c r="I556" i="44"/>
  <c r="K340" i="43"/>
  <c r="I375" i="44"/>
  <c r="J615" i="43"/>
  <c r="I555"/>
  <c r="I504"/>
  <c r="K636" i="44"/>
  <c r="K635" s="1"/>
  <c r="K549" i="43"/>
  <c r="I549"/>
  <c r="K660"/>
  <c r="I660"/>
  <c r="H637" i="44"/>
  <c r="L809"/>
  <c r="L808" s="1"/>
  <c r="L807" s="1"/>
  <c r="L645"/>
  <c r="H645" s="1"/>
  <c r="H644" s="1"/>
  <c r="J555" i="43"/>
  <c r="I974" i="44"/>
  <c r="I302" i="43"/>
  <c r="J375" i="44"/>
  <c r="K302" i="43"/>
  <c r="K301" s="1"/>
  <c r="K300" s="1"/>
  <c r="K732"/>
  <c r="H810" i="44"/>
  <c r="I808"/>
  <c r="J699"/>
  <c r="J698" s="1"/>
  <c r="I644"/>
  <c r="I643" s="1"/>
  <c r="J731" i="43"/>
  <c r="J730" s="1"/>
  <c r="J729" s="1"/>
  <c r="H731"/>
  <c r="H730" s="1"/>
  <c r="H729" s="1"/>
  <c r="I699" i="44"/>
  <c r="I698" s="1"/>
  <c r="I731" i="43"/>
  <c r="I730" s="1"/>
  <c r="I729" s="1"/>
  <c r="K375" i="44"/>
  <c r="H376"/>
  <c r="H377"/>
  <c r="H380"/>
  <c r="H381"/>
  <c r="H442"/>
  <c r="L441"/>
  <c r="L440" s="1"/>
  <c r="L439" s="1"/>
  <c r="K441"/>
  <c r="J347" i="43" s="1"/>
  <c r="J441" i="44"/>
  <c r="J440" s="1"/>
  <c r="J439" s="1"/>
  <c r="I441"/>
  <c r="I150"/>
  <c r="I480" l="1"/>
  <c r="I853"/>
  <c r="I852" s="1"/>
  <c r="H852" s="1"/>
  <c r="H481"/>
  <c r="H1099"/>
  <c r="H700"/>
  <c r="H699" s="1"/>
  <c r="H854"/>
  <c r="L699"/>
  <c r="L698" s="1"/>
  <c r="H698" s="1"/>
  <c r="H375"/>
  <c r="I1098"/>
  <c r="H1098" s="1"/>
  <c r="H636"/>
  <c r="H809"/>
  <c r="J442" i="43"/>
  <c r="J441" s="1"/>
  <c r="J440" s="1"/>
  <c r="K769"/>
  <c r="K768" s="1"/>
  <c r="H635" i="44"/>
  <c r="I442" i="43"/>
  <c r="I441" s="1"/>
  <c r="I440" s="1"/>
  <c r="K440" i="44"/>
  <c r="K439" s="1"/>
  <c r="K504" i="43"/>
  <c r="L974" i="44"/>
  <c r="L973" s="1"/>
  <c r="H556"/>
  <c r="G444" i="43"/>
  <c r="I973" i="44"/>
  <c r="K659" i="43"/>
  <c r="K658" s="1"/>
  <c r="H341"/>
  <c r="H480" i="44"/>
  <c r="I479"/>
  <c r="K555" i="43"/>
  <c r="L644" i="44"/>
  <c r="L643" s="1"/>
  <c r="H643" s="1"/>
  <c r="H808"/>
  <c r="I807"/>
  <c r="H807" s="1"/>
  <c r="K347" i="43"/>
  <c r="K346" s="1"/>
  <c r="K345" s="1"/>
  <c r="I347"/>
  <c r="I346" s="1"/>
  <c r="I345" s="1"/>
  <c r="H441" i="44"/>
  <c r="H347" i="43"/>
  <c r="H346" s="1"/>
  <c r="H345" s="1"/>
  <c r="K731"/>
  <c r="K730" s="1"/>
  <c r="K729" s="1"/>
  <c r="G729" s="1"/>
  <c r="G732"/>
  <c r="J346"/>
  <c r="J345" s="1"/>
  <c r="I440" i="44"/>
  <c r="H806"/>
  <c r="J805"/>
  <c r="I728" i="43" s="1"/>
  <c r="I726" s="1"/>
  <c r="K805" i="44"/>
  <c r="J728" i="43" s="1"/>
  <c r="L805" i="44"/>
  <c r="K728" i="43" s="1"/>
  <c r="K726" s="1"/>
  <c r="I805" i="44"/>
  <c r="H801"/>
  <c r="L800"/>
  <c r="L799" s="1"/>
  <c r="K800"/>
  <c r="J725" i="43" s="1"/>
  <c r="J800" i="44"/>
  <c r="J799" s="1"/>
  <c r="I800"/>
  <c r="H725" i="43" s="1"/>
  <c r="H620" i="44"/>
  <c r="L619"/>
  <c r="L618" s="1"/>
  <c r="L617" s="1"/>
  <c r="L616" s="1"/>
  <c r="K619"/>
  <c r="K618" s="1"/>
  <c r="K617" s="1"/>
  <c r="K616" s="1"/>
  <c r="J619"/>
  <c r="I424"/>
  <c r="I419"/>
  <c r="I596"/>
  <c r="I527"/>
  <c r="H853" l="1"/>
  <c r="G731" i="43"/>
  <c r="H728"/>
  <c r="H726" s="1"/>
  <c r="I802" i="44"/>
  <c r="J726" i="43"/>
  <c r="H973" i="44"/>
  <c r="K503" i="43"/>
  <c r="K502" s="1"/>
  <c r="H479" i="44"/>
  <c r="H974"/>
  <c r="I799"/>
  <c r="G443" i="43"/>
  <c r="D274" i="45" s="1"/>
  <c r="H442" i="43"/>
  <c r="K725"/>
  <c r="K554"/>
  <c r="K553" s="1"/>
  <c r="I725"/>
  <c r="I724" s="1"/>
  <c r="I723" s="1"/>
  <c r="I722" s="1"/>
  <c r="G730"/>
  <c r="I499"/>
  <c r="I498" s="1"/>
  <c r="H805" i="44"/>
  <c r="L802"/>
  <c r="L798" s="1"/>
  <c r="L797" s="1"/>
  <c r="J802"/>
  <c r="J798" s="1"/>
  <c r="J797" s="1"/>
  <c r="K799"/>
  <c r="K802"/>
  <c r="G347" i="43"/>
  <c r="D246" i="45" s="1"/>
  <c r="J724" i="43"/>
  <c r="G345"/>
  <c r="G346"/>
  <c r="H440" i="44"/>
  <c r="I439"/>
  <c r="H439" s="1"/>
  <c r="H724" i="43"/>
  <c r="H800" i="44"/>
  <c r="J618"/>
  <c r="J617" s="1"/>
  <c r="J616" s="1"/>
  <c r="K499" i="43"/>
  <c r="K498" s="1"/>
  <c r="J499"/>
  <c r="J498" s="1"/>
  <c r="I619" i="44"/>
  <c r="I618" s="1"/>
  <c r="H799" l="1"/>
  <c r="D273" i="45"/>
  <c r="G728" i="43"/>
  <c r="D212" i="45" s="1"/>
  <c r="D210" s="1"/>
  <c r="I798" i="44"/>
  <c r="I797" s="1"/>
  <c r="K798"/>
  <c r="K797" s="1"/>
  <c r="G442" i="43"/>
  <c r="H441"/>
  <c r="H440" s="1"/>
  <c r="K724"/>
  <c r="K723" s="1"/>
  <c r="K722" s="1"/>
  <c r="G725"/>
  <c r="D209" i="45" s="1"/>
  <c r="H802" i="44"/>
  <c r="D245" i="45"/>
  <c r="D244" s="1"/>
  <c r="J723" i="43"/>
  <c r="J722" s="1"/>
  <c r="G726"/>
  <c r="H723"/>
  <c r="H619" i="44"/>
  <c r="H499" i="43"/>
  <c r="H618" i="44"/>
  <c r="I617"/>
  <c r="D208" i="45" l="1"/>
  <c r="D207" s="1"/>
  <c r="D206" s="1"/>
  <c r="H797" i="44"/>
  <c r="H798"/>
  <c r="G724" i="43"/>
  <c r="H722"/>
  <c r="G722" s="1"/>
  <c r="G723"/>
  <c r="H498"/>
  <c r="G499"/>
  <c r="H617" i="44"/>
  <c r="I616"/>
  <c r="H616" l="1"/>
  <c r="G498" i="43"/>
  <c r="I456" i="44" l="1"/>
  <c r="K836" i="43"/>
  <c r="J836"/>
  <c r="I836"/>
  <c r="K823"/>
  <c r="J823"/>
  <c r="I823"/>
  <c r="K810"/>
  <c r="J810"/>
  <c r="I810"/>
  <c r="I787"/>
  <c r="K781"/>
  <c r="K779" s="1"/>
  <c r="J781"/>
  <c r="J779" s="1"/>
  <c r="K619"/>
  <c r="J619"/>
  <c r="I619"/>
  <c r="K585"/>
  <c r="J585"/>
  <c r="I585"/>
  <c r="K401"/>
  <c r="J401"/>
  <c r="I401"/>
  <c r="K397"/>
  <c r="J397"/>
  <c r="I397"/>
  <c r="K392"/>
  <c r="J392"/>
  <c r="I392"/>
  <c r="K389"/>
  <c r="J389"/>
  <c r="I389"/>
  <c r="K383"/>
  <c r="J383"/>
  <c r="I383"/>
  <c r="K375"/>
  <c r="J375"/>
  <c r="I375"/>
  <c r="K370"/>
  <c r="J370"/>
  <c r="I370"/>
  <c r="K294"/>
  <c r="J294"/>
  <c r="I294"/>
  <c r="K286"/>
  <c r="J286"/>
  <c r="I286"/>
  <c r="J237"/>
  <c r="K212"/>
  <c r="J212"/>
  <c r="I212"/>
  <c r="K185"/>
  <c r="J185"/>
  <c r="I185"/>
  <c r="K99"/>
  <c r="J99"/>
  <c r="I99"/>
  <c r="H836"/>
  <c r="H823"/>
  <c r="H810"/>
  <c r="H781"/>
  <c r="H779" s="1"/>
  <c r="H619"/>
  <c r="H585"/>
  <c r="H401"/>
  <c r="H397"/>
  <c r="H392"/>
  <c r="H389"/>
  <c r="H383"/>
  <c r="H375"/>
  <c r="H370"/>
  <c r="H294"/>
  <c r="H286"/>
  <c r="H212"/>
  <c r="H185"/>
  <c r="H99"/>
  <c r="H822" l="1"/>
  <c r="I809"/>
  <c r="I808" s="1"/>
  <c r="I807" s="1"/>
  <c r="K822"/>
  <c r="K821" s="1"/>
  <c r="K820" s="1"/>
  <c r="J822"/>
  <c r="J821" s="1"/>
  <c r="J820" s="1"/>
  <c r="K809"/>
  <c r="K808" s="1"/>
  <c r="K807" s="1"/>
  <c r="J809"/>
  <c r="J808" s="1"/>
  <c r="J807" s="1"/>
  <c r="H618"/>
  <c r="H617" s="1"/>
  <c r="H616" s="1"/>
  <c r="K618"/>
  <c r="K617" s="1"/>
  <c r="K616" s="1"/>
  <c r="J614" s="1"/>
  <c r="J613" s="1"/>
  <c r="J618"/>
  <c r="J617" s="1"/>
  <c r="J616" s="1"/>
  <c r="I614" s="1"/>
  <c r="I613" s="1"/>
  <c r="J400"/>
  <c r="J399" s="1"/>
  <c r="H391"/>
  <c r="H390" s="1"/>
  <c r="H388"/>
  <c r="H396"/>
  <c r="H395" s="1"/>
  <c r="H394" s="1"/>
  <c r="K400"/>
  <c r="K399" s="1"/>
  <c r="K396"/>
  <c r="K395" s="1"/>
  <c r="K394" s="1"/>
  <c r="K393" s="1"/>
  <c r="K388"/>
  <c r="K387" s="1"/>
  <c r="J391"/>
  <c r="J390" s="1"/>
  <c r="K391"/>
  <c r="K390" s="1"/>
  <c r="I388"/>
  <c r="I387" s="1"/>
  <c r="J388"/>
  <c r="J387" s="1"/>
  <c r="J382"/>
  <c r="J381" s="1"/>
  <c r="I379" s="1"/>
  <c r="I378" s="1"/>
  <c r="H374"/>
  <c r="K374"/>
  <c r="I374"/>
  <c r="I382"/>
  <c r="I381" s="1"/>
  <c r="K382"/>
  <c r="K381" s="1"/>
  <c r="K293"/>
  <c r="K292" s="1"/>
  <c r="K291" s="1"/>
  <c r="J293"/>
  <c r="J292" s="1"/>
  <c r="J291" s="1"/>
  <c r="I293"/>
  <c r="I292" s="1"/>
  <c r="I291" s="1"/>
  <c r="H293"/>
  <c r="H285"/>
  <c r="H284" s="1"/>
  <c r="K285"/>
  <c r="K284" s="1"/>
  <c r="K283" s="1"/>
  <c r="I211"/>
  <c r="I210" s="1"/>
  <c r="I209" s="1"/>
  <c r="I208" s="1"/>
  <c r="K211"/>
  <c r="K210" s="1"/>
  <c r="K209" s="1"/>
  <c r="K208" s="1"/>
  <c r="J211"/>
  <c r="J210" s="1"/>
  <c r="J209" s="1"/>
  <c r="J208" s="1"/>
  <c r="I184"/>
  <c r="I183" s="1"/>
  <c r="I182" s="1"/>
  <c r="I308" i="44"/>
  <c r="H246"/>
  <c r="I295"/>
  <c r="H237" i="43" s="1"/>
  <c r="J295" i="44"/>
  <c r="L295"/>
  <c r="I304"/>
  <c r="J304"/>
  <c r="I244" i="43" s="1"/>
  <c r="L304" i="44"/>
  <c r="K244" i="43" s="1"/>
  <c r="J308" i="44"/>
  <c r="K308"/>
  <c r="L308"/>
  <c r="I437"/>
  <c r="I436" s="1"/>
  <c r="J437"/>
  <c r="J436" s="1"/>
  <c r="J435" s="1"/>
  <c r="K437"/>
  <c r="K436" s="1"/>
  <c r="K435" s="1"/>
  <c r="L437"/>
  <c r="I445"/>
  <c r="J445"/>
  <c r="K445"/>
  <c r="L445"/>
  <c r="K350" i="43" s="1"/>
  <c r="I449" i="44"/>
  <c r="H353" i="43" s="1"/>
  <c r="J449" i="44"/>
  <c r="K449"/>
  <c r="L449"/>
  <c r="K353" i="43" s="1"/>
  <c r="J503" i="44"/>
  <c r="J502" s="1"/>
  <c r="J501" s="1"/>
  <c r="K503"/>
  <c r="K502" s="1"/>
  <c r="K501" s="1"/>
  <c r="L503"/>
  <c r="L502" s="1"/>
  <c r="L501" s="1"/>
  <c r="I503"/>
  <c r="I507"/>
  <c r="J507"/>
  <c r="I404" i="43" s="1"/>
  <c r="K507" i="44"/>
  <c r="L507"/>
  <c r="I515"/>
  <c r="H410" i="43" s="1"/>
  <c r="J515" i="44"/>
  <c r="K515"/>
  <c r="L515"/>
  <c r="I519"/>
  <c r="J519"/>
  <c r="K519"/>
  <c r="L519"/>
  <c r="K413" i="43" s="1"/>
  <c r="I529" i="44"/>
  <c r="J529"/>
  <c r="I421" i="43" s="1"/>
  <c r="K529" i="44"/>
  <c r="L529"/>
  <c r="I533"/>
  <c r="H424" i="43" s="1"/>
  <c r="J533" i="44"/>
  <c r="K533"/>
  <c r="L533"/>
  <c r="K424" i="43" s="1"/>
  <c r="I537" i="44"/>
  <c r="J537"/>
  <c r="I427" i="43" s="1"/>
  <c r="K537" i="44"/>
  <c r="L537"/>
  <c r="K427" i="43" s="1"/>
  <c r="H651" i="44"/>
  <c r="I868"/>
  <c r="K868"/>
  <c r="L868"/>
  <c r="H1155"/>
  <c r="H1148"/>
  <c r="L1147"/>
  <c r="L1146" s="1"/>
  <c r="L1145" s="1"/>
  <c r="L1144" s="1"/>
  <c r="L1143" s="1"/>
  <c r="K1147"/>
  <c r="K1146" s="1"/>
  <c r="K1145" s="1"/>
  <c r="K1144" s="1"/>
  <c r="K1143" s="1"/>
  <c r="J1147"/>
  <c r="J1146" s="1"/>
  <c r="J1145" s="1"/>
  <c r="J1144" s="1"/>
  <c r="J1143" s="1"/>
  <c r="I1147"/>
  <c r="H1142"/>
  <c r="L1141"/>
  <c r="K1141"/>
  <c r="J1141"/>
  <c r="I1141"/>
  <c r="H75" i="43" s="1"/>
  <c r="H1137" i="44"/>
  <c r="H1136"/>
  <c r="L1135"/>
  <c r="K1135"/>
  <c r="J1135"/>
  <c r="I1135"/>
  <c r="H1133"/>
  <c r="H1132"/>
  <c r="L1131"/>
  <c r="K1131"/>
  <c r="J1131"/>
  <c r="I1131"/>
  <c r="H1129"/>
  <c r="H1128"/>
  <c r="L1127"/>
  <c r="K1127"/>
  <c r="J1127"/>
  <c r="I1127"/>
  <c r="H1112"/>
  <c r="J1111"/>
  <c r="J1108" s="1"/>
  <c r="J1107" s="1"/>
  <c r="L1106"/>
  <c r="L1105" s="1"/>
  <c r="L1104" s="1"/>
  <c r="L1103" s="1"/>
  <c r="K1106"/>
  <c r="K1105" s="1"/>
  <c r="K1104" s="1"/>
  <c r="K1103" s="1"/>
  <c r="I1106"/>
  <c r="H1097"/>
  <c r="L1096"/>
  <c r="L1095" s="1"/>
  <c r="L1094" s="1"/>
  <c r="L1093" s="1"/>
  <c r="K1096"/>
  <c r="K657" i="43" s="1"/>
  <c r="J1096" i="44"/>
  <c r="I1096"/>
  <c r="H1090"/>
  <c r="L1089"/>
  <c r="K1089"/>
  <c r="J1089"/>
  <c r="I1089"/>
  <c r="I1088" s="1"/>
  <c r="H1085"/>
  <c r="L1084"/>
  <c r="K1084"/>
  <c r="J1084"/>
  <c r="I1084"/>
  <c r="H648" i="43" s="1"/>
  <c r="H1082" i="44"/>
  <c r="L1081"/>
  <c r="K1081"/>
  <c r="J1081"/>
  <c r="I1081"/>
  <c r="H1078"/>
  <c r="H1077"/>
  <c r="L1076"/>
  <c r="K1076"/>
  <c r="J1076"/>
  <c r="I1076"/>
  <c r="H643" i="43" s="1"/>
  <c r="H1074" i="44"/>
  <c r="H1073"/>
  <c r="L1072"/>
  <c r="K1072"/>
  <c r="J1072"/>
  <c r="I1072"/>
  <c r="H641" i="43" s="1"/>
  <c r="H1070" i="44"/>
  <c r="H1069"/>
  <c r="L1068"/>
  <c r="K639" i="43" s="1"/>
  <c r="K1068" i="44"/>
  <c r="J1068"/>
  <c r="I1068"/>
  <c r="H639" i="43" s="1"/>
  <c r="L1067" i="44"/>
  <c r="L1066" s="1"/>
  <c r="H1065"/>
  <c r="L1064"/>
  <c r="K1064"/>
  <c r="J636" i="43" s="1"/>
  <c r="J1064" i="44"/>
  <c r="I1064"/>
  <c r="H636" i="43" s="1"/>
  <c r="H1057" i="44"/>
  <c r="L1056"/>
  <c r="K1056"/>
  <c r="J1056"/>
  <c r="I1056"/>
  <c r="H607" i="43" s="1"/>
  <c r="H1052" i="44"/>
  <c r="K603" i="43"/>
  <c r="J603"/>
  <c r="I603"/>
  <c r="H603"/>
  <c r="H1049" i="44"/>
  <c r="H602" i="43"/>
  <c r="H1044" i="44"/>
  <c r="H599" i="43"/>
  <c r="H1039" i="44"/>
  <c r="H595" i="43"/>
  <c r="H1034" i="44"/>
  <c r="H1031"/>
  <c r="J591" i="43"/>
  <c r="H1023" i="44"/>
  <c r="H1018"/>
  <c r="K535" i="43"/>
  <c r="J535"/>
  <c r="L1015" i="44"/>
  <c r="L1014" s="1"/>
  <c r="H1013"/>
  <c r="H1007"/>
  <c r="L1006"/>
  <c r="K1006"/>
  <c r="J1006"/>
  <c r="I1006"/>
  <c r="H1000"/>
  <c r="L999"/>
  <c r="K999"/>
  <c r="J999"/>
  <c r="I999"/>
  <c r="H523" i="43" s="1"/>
  <c r="H996" i="44"/>
  <c r="L995"/>
  <c r="K995"/>
  <c r="J995"/>
  <c r="I995"/>
  <c r="H520" i="43" s="1"/>
  <c r="H992" i="44"/>
  <c r="L991"/>
  <c r="K991"/>
  <c r="J991"/>
  <c r="I991"/>
  <c r="H517" i="43" s="1"/>
  <c r="H988" i="44"/>
  <c r="L987"/>
  <c r="K987"/>
  <c r="J987"/>
  <c r="I987"/>
  <c r="H514" i="43" s="1"/>
  <c r="H984" i="44"/>
  <c r="L983"/>
  <c r="K983"/>
  <c r="J983"/>
  <c r="I983"/>
  <c r="H511" i="43" s="1"/>
  <c r="H972" i="44"/>
  <c r="L971"/>
  <c r="L970" s="1"/>
  <c r="L966" s="1"/>
  <c r="K971"/>
  <c r="K970" s="1"/>
  <c r="K966" s="1"/>
  <c r="J971"/>
  <c r="J970" s="1"/>
  <c r="J966" s="1"/>
  <c r="I971"/>
  <c r="H964"/>
  <c r="L963"/>
  <c r="K495" i="43" s="1"/>
  <c r="K963" i="44"/>
  <c r="J495" i="43" s="1"/>
  <c r="J963" i="44"/>
  <c r="I963"/>
  <c r="H495" i="43" s="1"/>
  <c r="H960" i="44"/>
  <c r="L959"/>
  <c r="K492" i="43" s="1"/>
  <c r="K959" i="44"/>
  <c r="J959"/>
  <c r="I959"/>
  <c r="H492" i="43" s="1"/>
  <c r="H956" i="44"/>
  <c r="L955"/>
  <c r="K955"/>
  <c r="J955"/>
  <c r="I955"/>
  <c r="H489" i="43" s="1"/>
  <c r="H947" i="44"/>
  <c r="L946"/>
  <c r="L945" s="1"/>
  <c r="L944" s="1"/>
  <c r="L943" s="1"/>
  <c r="L942" s="1"/>
  <c r="L941" s="1"/>
  <c r="K946"/>
  <c r="K945" s="1"/>
  <c r="K944" s="1"/>
  <c r="K943" s="1"/>
  <c r="K942" s="1"/>
  <c r="K941" s="1"/>
  <c r="J946"/>
  <c r="J945" s="1"/>
  <c r="J944" s="1"/>
  <c r="J943" s="1"/>
  <c r="J942" s="1"/>
  <c r="J941" s="1"/>
  <c r="I946"/>
  <c r="I945" s="1"/>
  <c r="H940"/>
  <c r="L939"/>
  <c r="K939"/>
  <c r="K938" s="1"/>
  <c r="K937" s="1"/>
  <c r="K936" s="1"/>
  <c r="J939"/>
  <c r="J938" s="1"/>
  <c r="J937" s="1"/>
  <c r="J936" s="1"/>
  <c r="I939"/>
  <c r="L938"/>
  <c r="L937" s="1"/>
  <c r="L936" s="1"/>
  <c r="H935"/>
  <c r="L934"/>
  <c r="L933" s="1"/>
  <c r="L932" s="1"/>
  <c r="L931" s="1"/>
  <c r="K934"/>
  <c r="K933" s="1"/>
  <c r="K932" s="1"/>
  <c r="K931" s="1"/>
  <c r="J934"/>
  <c r="J933" s="1"/>
  <c r="J932" s="1"/>
  <c r="J931" s="1"/>
  <c r="I934"/>
  <c r="I933" s="1"/>
  <c r="I932" s="1"/>
  <c r="H930"/>
  <c r="L929"/>
  <c r="L928" s="1"/>
  <c r="L927" s="1"/>
  <c r="L926" s="1"/>
  <c r="K929"/>
  <c r="K928" s="1"/>
  <c r="K927" s="1"/>
  <c r="K926" s="1"/>
  <c r="J929"/>
  <c r="J928" s="1"/>
  <c r="J927" s="1"/>
  <c r="J926" s="1"/>
  <c r="I929"/>
  <c r="H922"/>
  <c r="L921"/>
  <c r="K921"/>
  <c r="J921"/>
  <c r="I921"/>
  <c r="H829" i="43" s="1"/>
  <c r="H915" i="44"/>
  <c r="L914"/>
  <c r="L913" s="1"/>
  <c r="L912" s="1"/>
  <c r="K914"/>
  <c r="J914"/>
  <c r="J913" s="1"/>
  <c r="J912" s="1"/>
  <c r="I914"/>
  <c r="I913" s="1"/>
  <c r="I912" s="1"/>
  <c r="H911"/>
  <c r="L910"/>
  <c r="K910"/>
  <c r="J910"/>
  <c r="I910"/>
  <c r="H819" i="43" s="1"/>
  <c r="L899" i="44"/>
  <c r="L898" s="1"/>
  <c r="L897" s="1"/>
  <c r="K899"/>
  <c r="K898" s="1"/>
  <c r="K897" s="1"/>
  <c r="J899"/>
  <c r="J898" s="1"/>
  <c r="J897" s="1"/>
  <c r="H896"/>
  <c r="L895"/>
  <c r="K895"/>
  <c r="J895"/>
  <c r="I895"/>
  <c r="H806" i="43" s="1"/>
  <c r="H893" i="44"/>
  <c r="L892"/>
  <c r="K892"/>
  <c r="J892"/>
  <c r="I892"/>
  <c r="H804" i="43" s="1"/>
  <c r="H889" i="44"/>
  <c r="L888"/>
  <c r="K888"/>
  <c r="J888"/>
  <c r="I888"/>
  <c r="H801" i="43" s="1"/>
  <c r="H886" i="44"/>
  <c r="H885"/>
  <c r="L884"/>
  <c r="K884"/>
  <c r="J884"/>
  <c r="I884"/>
  <c r="H799" i="43" s="1"/>
  <c r="H882" i="44"/>
  <c r="H881"/>
  <c r="L880"/>
  <c r="K880"/>
  <c r="J880"/>
  <c r="I880"/>
  <c r="H797" i="43" s="1"/>
  <c r="H874" i="44"/>
  <c r="L873"/>
  <c r="K873"/>
  <c r="J791" i="43" s="1"/>
  <c r="J873" i="44"/>
  <c r="I873"/>
  <c r="H869"/>
  <c r="J867"/>
  <c r="H866"/>
  <c r="L865"/>
  <c r="K865"/>
  <c r="J865"/>
  <c r="I865"/>
  <c r="H859"/>
  <c r="L858"/>
  <c r="K858"/>
  <c r="J858"/>
  <c r="I858"/>
  <c r="H773" i="43" s="1"/>
  <c r="H851" i="44"/>
  <c r="L850"/>
  <c r="K850"/>
  <c r="J767" i="43" s="1"/>
  <c r="J850" i="44"/>
  <c r="I850"/>
  <c r="H767" i="43" s="1"/>
  <c r="H847" i="44"/>
  <c r="L846"/>
  <c r="K846"/>
  <c r="J846"/>
  <c r="I846"/>
  <c r="H764" i="43" s="1"/>
  <c r="H843" i="44"/>
  <c r="L842"/>
  <c r="K761" i="43" s="1"/>
  <c r="K842" i="44"/>
  <c r="J842"/>
  <c r="I842"/>
  <c r="H761" i="43" s="1"/>
  <c r="H839" i="44"/>
  <c r="L838"/>
  <c r="K838"/>
  <c r="J838"/>
  <c r="I838"/>
  <c r="H757" i="43" s="1"/>
  <c r="H833" i="44"/>
  <c r="L832"/>
  <c r="L831" s="1"/>
  <c r="L830" s="1"/>
  <c r="L829" s="1"/>
  <c r="L828" s="1"/>
  <c r="L827" s="1"/>
  <c r="K832"/>
  <c r="J832"/>
  <c r="I832"/>
  <c r="H817"/>
  <c r="L816"/>
  <c r="K738" i="43" s="1"/>
  <c r="K816" i="44"/>
  <c r="J816"/>
  <c r="I816"/>
  <c r="H738" i="43" s="1"/>
  <c r="H795" i="44"/>
  <c r="L793"/>
  <c r="K793"/>
  <c r="J793"/>
  <c r="I793"/>
  <c r="H721" i="43" s="1"/>
  <c r="H790" i="44"/>
  <c r="L789"/>
  <c r="K789"/>
  <c r="J789"/>
  <c r="I789"/>
  <c r="H786"/>
  <c r="L785"/>
  <c r="K714" i="43" s="1"/>
  <c r="K785" i="44"/>
  <c r="J785"/>
  <c r="I785"/>
  <c r="H714" i="43" s="1"/>
  <c r="H781" i="44"/>
  <c r="L780"/>
  <c r="K780"/>
  <c r="J780"/>
  <c r="I780"/>
  <c r="H776"/>
  <c r="L775"/>
  <c r="K706" i="43" s="1"/>
  <c r="K775" i="44"/>
  <c r="J706" i="43" s="1"/>
  <c r="J775" i="44"/>
  <c r="I775"/>
  <c r="H706" i="43" s="1"/>
  <c r="H770" i="44"/>
  <c r="L769"/>
  <c r="K701" i="43" s="1"/>
  <c r="K769" i="44"/>
  <c r="J769"/>
  <c r="I769"/>
  <c r="H701" i="43" s="1"/>
  <c r="H765" i="44"/>
  <c r="L764"/>
  <c r="K764"/>
  <c r="J764"/>
  <c r="I764"/>
  <c r="H761"/>
  <c r="L760"/>
  <c r="K760"/>
  <c r="J760"/>
  <c r="I760"/>
  <c r="H694" i="43" s="1"/>
  <c r="H755" i="44"/>
  <c r="L754"/>
  <c r="K754"/>
  <c r="J754"/>
  <c r="I754"/>
  <c r="H689" i="43" s="1"/>
  <c r="H751" i="44"/>
  <c r="L750"/>
  <c r="K750"/>
  <c r="J750"/>
  <c r="I750"/>
  <c r="H686" i="43" s="1"/>
  <c r="H746" i="44"/>
  <c r="L745"/>
  <c r="K745"/>
  <c r="J745"/>
  <c r="I745"/>
  <c r="H682" i="43" s="1"/>
  <c r="H741" i="44"/>
  <c r="L740"/>
  <c r="K740"/>
  <c r="J740"/>
  <c r="I740"/>
  <c r="H678" i="43" s="1"/>
  <c r="H736" i="44"/>
  <c r="L735"/>
  <c r="K735"/>
  <c r="J735"/>
  <c r="I735"/>
  <c r="H732"/>
  <c r="L731"/>
  <c r="K731"/>
  <c r="J731"/>
  <c r="I731"/>
  <c r="H728"/>
  <c r="L727"/>
  <c r="K727"/>
  <c r="J727"/>
  <c r="I727"/>
  <c r="H719"/>
  <c r="L718"/>
  <c r="K629" i="43" s="1"/>
  <c r="K718" i="44"/>
  <c r="J629" i="43" s="1"/>
  <c r="J718" i="44"/>
  <c r="I629" i="43" s="1"/>
  <c r="I718" i="44"/>
  <c r="H629" i="43" s="1"/>
  <c r="L716" i="44"/>
  <c r="K628" i="43" s="1"/>
  <c r="K716" i="44"/>
  <c r="J628" i="43" s="1"/>
  <c r="J716" i="44"/>
  <c r="I628" i="43" s="1"/>
  <c r="H714" i="44"/>
  <c r="L713"/>
  <c r="K626" i="43" s="1"/>
  <c r="K713" i="44"/>
  <c r="J713"/>
  <c r="I713"/>
  <c r="H626" i="43" s="1"/>
  <c r="L712" i="44"/>
  <c r="L709"/>
  <c r="K709"/>
  <c r="J709"/>
  <c r="H705"/>
  <c r="L704"/>
  <c r="L703" s="1"/>
  <c r="L702" s="1"/>
  <c r="K704"/>
  <c r="K703" s="1"/>
  <c r="K702" s="1"/>
  <c r="J704"/>
  <c r="J703" s="1"/>
  <c r="J702" s="1"/>
  <c r="I704"/>
  <c r="L696"/>
  <c r="K696"/>
  <c r="J696"/>
  <c r="H691"/>
  <c r="H683"/>
  <c r="L682"/>
  <c r="K682"/>
  <c r="K681" s="1"/>
  <c r="K680" s="1"/>
  <c r="J682"/>
  <c r="J681" s="1"/>
  <c r="J680" s="1"/>
  <c r="I682"/>
  <c r="L681"/>
  <c r="L680" s="1"/>
  <c r="L674"/>
  <c r="J674"/>
  <c r="I674"/>
  <c r="H671"/>
  <c r="L670"/>
  <c r="K670"/>
  <c r="J670"/>
  <c r="I670"/>
  <c r="H575" i="43" s="1"/>
  <c r="H665" i="44"/>
  <c r="L664"/>
  <c r="K570" i="43" s="1"/>
  <c r="K664" i="44"/>
  <c r="J664"/>
  <c r="I664"/>
  <c r="H570" i="43" s="1"/>
  <c r="H660" i="44"/>
  <c r="L659"/>
  <c r="K659"/>
  <c r="J659"/>
  <c r="I659"/>
  <c r="L654"/>
  <c r="J654"/>
  <c r="I654"/>
  <c r="L650"/>
  <c r="K650"/>
  <c r="J650"/>
  <c r="H642"/>
  <c r="L641"/>
  <c r="L615" s="1"/>
  <c r="L614" s="1"/>
  <c r="K641"/>
  <c r="K615" s="1"/>
  <c r="K614" s="1"/>
  <c r="J641"/>
  <c r="J615" s="1"/>
  <c r="J614" s="1"/>
  <c r="I641"/>
  <c r="I615" s="1"/>
  <c r="H634"/>
  <c r="L633"/>
  <c r="K546" i="43" s="1"/>
  <c r="K633" i="44"/>
  <c r="J546" i="43" s="1"/>
  <c r="J633" i="44"/>
  <c r="I546" i="43" s="1"/>
  <c r="I633" i="44"/>
  <c r="H546" i="43" s="1"/>
  <c r="L611" i="44"/>
  <c r="K611"/>
  <c r="J611"/>
  <c r="H605"/>
  <c r="L604"/>
  <c r="K476" i="43" s="1"/>
  <c r="K604" i="44"/>
  <c r="J604"/>
  <c r="I604"/>
  <c r="H476" i="43" s="1"/>
  <c r="H600" i="44"/>
  <c r="H599"/>
  <c r="L598"/>
  <c r="K598"/>
  <c r="J598"/>
  <c r="I598"/>
  <c r="H472" i="43" s="1"/>
  <c r="H596" i="44"/>
  <c r="H595"/>
  <c r="L594"/>
  <c r="K470" i="43" s="1"/>
  <c r="K594" i="44"/>
  <c r="J594"/>
  <c r="I594"/>
  <c r="H470" i="43" s="1"/>
  <c r="L593" i="44"/>
  <c r="H592"/>
  <c r="H591"/>
  <c r="L590"/>
  <c r="K590"/>
  <c r="J590"/>
  <c r="I590"/>
  <c r="H468" i="43" s="1"/>
  <c r="H585" i="44"/>
  <c r="L584"/>
  <c r="L583" s="1"/>
  <c r="K584"/>
  <c r="K583" s="1"/>
  <c r="J584"/>
  <c r="J583" s="1"/>
  <c r="I584"/>
  <c r="H581"/>
  <c r="H580"/>
  <c r="L579"/>
  <c r="K579"/>
  <c r="J579"/>
  <c r="I579"/>
  <c r="H577"/>
  <c r="H576"/>
  <c r="L575"/>
  <c r="K575"/>
  <c r="J575"/>
  <c r="I575"/>
  <c r="H458" i="43" s="1"/>
  <c r="H573" i="44"/>
  <c r="H572"/>
  <c r="L571"/>
  <c r="K571"/>
  <c r="J571"/>
  <c r="I571"/>
  <c r="H456" i="43" s="1"/>
  <c r="L559" i="44"/>
  <c r="K559"/>
  <c r="J559"/>
  <c r="H552"/>
  <c r="L551"/>
  <c r="K551"/>
  <c r="J551"/>
  <c r="I551"/>
  <c r="H438" i="43" s="1"/>
  <c r="H548" i="44"/>
  <c r="L547"/>
  <c r="K547"/>
  <c r="J547"/>
  <c r="I547"/>
  <c r="H435" i="43" s="1"/>
  <c r="L543" i="44"/>
  <c r="K543"/>
  <c r="J543"/>
  <c r="H538"/>
  <c r="H534"/>
  <c r="H530"/>
  <c r="H527"/>
  <c r="L526"/>
  <c r="K419" i="43" s="1"/>
  <c r="K526" i="44"/>
  <c r="J526"/>
  <c r="I526"/>
  <c r="H419" i="43" s="1"/>
  <c r="H520" i="44"/>
  <c r="H516"/>
  <c r="H508"/>
  <c r="H504"/>
  <c r="H499"/>
  <c r="L498"/>
  <c r="L497" s="1"/>
  <c r="L496" s="1"/>
  <c r="L495" s="1"/>
  <c r="K498"/>
  <c r="J498"/>
  <c r="J497" s="1"/>
  <c r="J496" s="1"/>
  <c r="J495" s="1"/>
  <c r="I498"/>
  <c r="I497" s="1"/>
  <c r="I496" s="1"/>
  <c r="H494"/>
  <c r="L493"/>
  <c r="L492" s="1"/>
  <c r="K493"/>
  <c r="K492" s="1"/>
  <c r="J493"/>
  <c r="J492" s="1"/>
  <c r="I493"/>
  <c r="I492" s="1"/>
  <c r="H491"/>
  <c r="L490"/>
  <c r="L489" s="1"/>
  <c r="K490"/>
  <c r="K489" s="1"/>
  <c r="J490"/>
  <c r="J489" s="1"/>
  <c r="I490"/>
  <c r="I489" s="1"/>
  <c r="H485"/>
  <c r="L484"/>
  <c r="L483" s="1"/>
  <c r="K484"/>
  <c r="K483" s="1"/>
  <c r="J484"/>
  <c r="J483" s="1"/>
  <c r="I484"/>
  <c r="H476"/>
  <c r="L475"/>
  <c r="K475"/>
  <c r="J475"/>
  <c r="I475"/>
  <c r="H474"/>
  <c r="L473"/>
  <c r="K473"/>
  <c r="J473"/>
  <c r="I473"/>
  <c r="H470"/>
  <c r="L469"/>
  <c r="K469"/>
  <c r="J469"/>
  <c r="I469"/>
  <c r="H468"/>
  <c r="L467"/>
  <c r="K467"/>
  <c r="J467"/>
  <c r="I467"/>
  <c r="H462"/>
  <c r="L461"/>
  <c r="K461"/>
  <c r="J461"/>
  <c r="I363" i="43" s="1"/>
  <c r="I461" i="44"/>
  <c r="H456"/>
  <c r="L455"/>
  <c r="K455"/>
  <c r="J455"/>
  <c r="I455"/>
  <c r="H450"/>
  <c r="H446"/>
  <c r="H438"/>
  <c r="H424"/>
  <c r="L423"/>
  <c r="K423"/>
  <c r="J423"/>
  <c r="I423"/>
  <c r="H419"/>
  <c r="L418"/>
  <c r="K418"/>
  <c r="J418"/>
  <c r="I418"/>
  <c r="H406"/>
  <c r="L405"/>
  <c r="K319" i="43" s="1"/>
  <c r="K405" i="44"/>
  <c r="J319" i="43" s="1"/>
  <c r="J405" i="44"/>
  <c r="I319" i="43" s="1"/>
  <c r="I405" i="44"/>
  <c r="H319" i="43" s="1"/>
  <c r="H402" i="44"/>
  <c r="L400"/>
  <c r="K400"/>
  <c r="J400"/>
  <c r="H397"/>
  <c r="L396"/>
  <c r="K396"/>
  <c r="J396"/>
  <c r="H394"/>
  <c r="L392"/>
  <c r="L391" s="1"/>
  <c r="K312" i="43" s="1"/>
  <c r="K392" i="44"/>
  <c r="K391" s="1"/>
  <c r="J312" i="43" s="1"/>
  <c r="J392" i="44"/>
  <c r="J391" s="1"/>
  <c r="I312" i="43" s="1"/>
  <c r="H387" i="44"/>
  <c r="H386"/>
  <c r="L385"/>
  <c r="K385"/>
  <c r="J385"/>
  <c r="I385"/>
  <c r="H383"/>
  <c r="K305" i="43"/>
  <c r="H373" i="44"/>
  <c r="K299" i="43"/>
  <c r="H299"/>
  <c r="H367" i="44"/>
  <c r="L366"/>
  <c r="L365" s="1"/>
  <c r="L364" s="1"/>
  <c r="K366"/>
  <c r="K365" s="1"/>
  <c r="K364" s="1"/>
  <c r="J366"/>
  <c r="J365" s="1"/>
  <c r="J364" s="1"/>
  <c r="I366"/>
  <c r="H363"/>
  <c r="L362"/>
  <c r="L361" s="1"/>
  <c r="L360" s="1"/>
  <c r="L359" s="1"/>
  <c r="K362"/>
  <c r="J362"/>
  <c r="I362"/>
  <c r="I290" i="43" s="1"/>
  <c r="I289" s="1"/>
  <c r="I288" s="1"/>
  <c r="I287" s="1"/>
  <c r="H358" i="44"/>
  <c r="L357"/>
  <c r="L356" s="1"/>
  <c r="L355" s="1"/>
  <c r="K357"/>
  <c r="K356" s="1"/>
  <c r="K355" s="1"/>
  <c r="J357"/>
  <c r="J356" s="1"/>
  <c r="J355" s="1"/>
  <c r="I357"/>
  <c r="H352"/>
  <c r="L351"/>
  <c r="K351"/>
  <c r="J351"/>
  <c r="I351"/>
  <c r="H350"/>
  <c r="L349"/>
  <c r="K279" i="43" s="1"/>
  <c r="K349" i="44"/>
  <c r="J279" i="43" s="1"/>
  <c r="J349" i="44"/>
  <c r="I279" i="43" s="1"/>
  <c r="I349" i="44"/>
  <c r="H279" i="43" s="1"/>
  <c r="L346" i="44"/>
  <c r="K346"/>
  <c r="J346"/>
  <c r="H341"/>
  <c r="L339"/>
  <c r="K339"/>
  <c r="J339"/>
  <c r="H334"/>
  <c r="L333"/>
  <c r="K333"/>
  <c r="J333"/>
  <c r="I333"/>
  <c r="H330"/>
  <c r="L329"/>
  <c r="K263" i="43" s="1"/>
  <c r="K329" i="44"/>
  <c r="J263" i="43" s="1"/>
  <c r="J329" i="44"/>
  <c r="I263" i="43" s="1"/>
  <c r="I329" i="44"/>
  <c r="H322"/>
  <c r="H321"/>
  <c r="L320"/>
  <c r="K320"/>
  <c r="J320"/>
  <c r="I320"/>
  <c r="L313"/>
  <c r="L312" s="1"/>
  <c r="K313"/>
  <c r="K312" s="1"/>
  <c r="J313"/>
  <c r="J312" s="1"/>
  <c r="H309"/>
  <c r="H305"/>
  <c r="K303"/>
  <c r="K302" s="1"/>
  <c r="H297"/>
  <c r="H296"/>
  <c r="K294"/>
  <c r="K293" s="1"/>
  <c r="H267"/>
  <c r="L266"/>
  <c r="L265" s="1"/>
  <c r="L264" s="1"/>
  <c r="L263" s="1"/>
  <c r="K266"/>
  <c r="K265" s="1"/>
  <c r="K264" s="1"/>
  <c r="K263" s="1"/>
  <c r="J266"/>
  <c r="J265" s="1"/>
  <c r="J264" s="1"/>
  <c r="J263" s="1"/>
  <c r="J262" s="1"/>
  <c r="I266"/>
  <c r="H261"/>
  <c r="H260"/>
  <c r="L259"/>
  <c r="K259"/>
  <c r="J206" i="43" s="1"/>
  <c r="J259" i="44"/>
  <c r="I259"/>
  <c r="K257"/>
  <c r="H256"/>
  <c r="L255"/>
  <c r="K255"/>
  <c r="J203" i="43" s="1"/>
  <c r="J255" i="44"/>
  <c r="I255"/>
  <c r="H203" i="43" s="1"/>
  <c r="K253" i="44"/>
  <c r="L251"/>
  <c r="H252"/>
  <c r="K251"/>
  <c r="J251"/>
  <c r="I251"/>
  <c r="H200" i="43" s="1"/>
  <c r="H249" i="44"/>
  <c r="L248"/>
  <c r="K248"/>
  <c r="J248"/>
  <c r="I248"/>
  <c r="K245"/>
  <c r="J196" i="43" s="1"/>
  <c r="J245" i="44"/>
  <c r="I245"/>
  <c r="L237"/>
  <c r="K237"/>
  <c r="J237"/>
  <c r="H233"/>
  <c r="L232"/>
  <c r="L231" s="1"/>
  <c r="L230" s="1"/>
  <c r="L229" s="1"/>
  <c r="K232"/>
  <c r="K231" s="1"/>
  <c r="K230" s="1"/>
  <c r="K229" s="1"/>
  <c r="J232"/>
  <c r="J231" s="1"/>
  <c r="J230" s="1"/>
  <c r="J229" s="1"/>
  <c r="I232"/>
  <c r="H227"/>
  <c r="L226"/>
  <c r="K180" i="43" s="1"/>
  <c r="K226" i="44"/>
  <c r="J180" i="43" s="1"/>
  <c r="J226" i="44"/>
  <c r="I180" i="43" s="1"/>
  <c r="I226" i="44"/>
  <c r="H180" i="43" s="1"/>
  <c r="H225" i="44"/>
  <c r="L224"/>
  <c r="K224"/>
  <c r="J224"/>
  <c r="I179" i="43" s="1"/>
  <c r="I224" i="44"/>
  <c r="H220"/>
  <c r="L219"/>
  <c r="K175" i="43" s="1"/>
  <c r="K219" i="44"/>
  <c r="J175" i="43" s="1"/>
  <c r="J219" i="44"/>
  <c r="I175" i="43" s="1"/>
  <c r="I219" i="44"/>
  <c r="H175" i="43" s="1"/>
  <c r="H218" i="44"/>
  <c r="L217"/>
  <c r="K174" i="43" s="1"/>
  <c r="K217" i="44"/>
  <c r="J217"/>
  <c r="I217"/>
  <c r="H213"/>
  <c r="L212"/>
  <c r="K212"/>
  <c r="J212"/>
  <c r="I212"/>
  <c r="H210"/>
  <c r="L209"/>
  <c r="L208" s="1"/>
  <c r="K168" i="43" s="1"/>
  <c r="K209" i="44"/>
  <c r="K208" s="1"/>
  <c r="J168" i="43" s="1"/>
  <c r="J209" i="44"/>
  <c r="J208" s="1"/>
  <c r="I168" i="43" s="1"/>
  <c r="I209" i="44"/>
  <c r="I208" s="1"/>
  <c r="H168" i="43" s="1"/>
  <c r="H206" i="44"/>
  <c r="L205"/>
  <c r="K205"/>
  <c r="J205"/>
  <c r="I205"/>
  <c r="H202"/>
  <c r="L201"/>
  <c r="K201"/>
  <c r="J201"/>
  <c r="I201"/>
  <c r="H198"/>
  <c r="L197"/>
  <c r="K197"/>
  <c r="J197"/>
  <c r="I197"/>
  <c r="H194"/>
  <c r="L193"/>
  <c r="K193"/>
  <c r="J193"/>
  <c r="I193"/>
  <c r="H187"/>
  <c r="L186"/>
  <c r="K186"/>
  <c r="J186"/>
  <c r="I186"/>
  <c r="H150" i="43" s="1"/>
  <c r="H183" i="44"/>
  <c r="H182"/>
  <c r="L181"/>
  <c r="K181"/>
  <c r="J181"/>
  <c r="I181"/>
  <c r="H179"/>
  <c r="H178"/>
  <c r="L177"/>
  <c r="K177"/>
  <c r="J177"/>
  <c r="I177"/>
  <c r="H175"/>
  <c r="H174"/>
  <c r="L173"/>
  <c r="K173"/>
  <c r="J173"/>
  <c r="I173"/>
  <c r="H167"/>
  <c r="H166"/>
  <c r="L165"/>
  <c r="K165"/>
  <c r="J165"/>
  <c r="I165"/>
  <c r="H163"/>
  <c r="L162"/>
  <c r="K135" i="43" s="1"/>
  <c r="K162" i="44"/>
  <c r="J162"/>
  <c r="I162"/>
  <c r="H135" i="43" s="1"/>
  <c r="H158" i="44"/>
  <c r="L157"/>
  <c r="K157"/>
  <c r="I157"/>
  <c r="H132" i="43" s="1"/>
  <c r="H150" i="44"/>
  <c r="L149"/>
  <c r="K125" i="43" s="1"/>
  <c r="K124" s="1"/>
  <c r="K123" s="1"/>
  <c r="K122" s="1"/>
  <c r="K149" i="44"/>
  <c r="J149"/>
  <c r="I149"/>
  <c r="H125" i="43" s="1"/>
  <c r="H145" i="44"/>
  <c r="L144"/>
  <c r="K144"/>
  <c r="J144"/>
  <c r="I144"/>
  <c r="H140"/>
  <c r="L139"/>
  <c r="K139"/>
  <c r="J139"/>
  <c r="I139"/>
  <c r="H117" i="43" s="1"/>
  <c r="H134" i="44"/>
  <c r="H133"/>
  <c r="L132"/>
  <c r="K132"/>
  <c r="J132"/>
  <c r="I132"/>
  <c r="H130"/>
  <c r="H129"/>
  <c r="L128"/>
  <c r="K128"/>
  <c r="J128"/>
  <c r="I128"/>
  <c r="H125"/>
  <c r="H124"/>
  <c r="L123"/>
  <c r="K107" i="43" s="1"/>
  <c r="K123" i="44"/>
  <c r="J123"/>
  <c r="I123"/>
  <c r="H107" i="43" s="1"/>
  <c r="L122" i="44"/>
  <c r="H121"/>
  <c r="H120"/>
  <c r="L119"/>
  <c r="K119"/>
  <c r="J119"/>
  <c r="I119"/>
  <c r="H105" i="43" s="1"/>
  <c r="H113" i="44"/>
  <c r="L112"/>
  <c r="K112"/>
  <c r="J112"/>
  <c r="I112"/>
  <c r="H106"/>
  <c r="L105"/>
  <c r="K61" i="43" s="1"/>
  <c r="K105" i="44"/>
  <c r="J105"/>
  <c r="I105"/>
  <c r="H61" i="43" s="1"/>
  <c r="H99" i="44"/>
  <c r="H98"/>
  <c r="L97"/>
  <c r="K55" i="43" s="1"/>
  <c r="K97" i="44"/>
  <c r="J97"/>
  <c r="I97"/>
  <c r="H55" i="43" s="1"/>
  <c r="L96" i="44"/>
  <c r="L95" s="1"/>
  <c r="H94"/>
  <c r="L93"/>
  <c r="K93"/>
  <c r="J93"/>
  <c r="I93"/>
  <c r="H52" i="43" s="1"/>
  <c r="H91" i="44"/>
  <c r="H90"/>
  <c r="L89"/>
  <c r="K89"/>
  <c r="J89"/>
  <c r="I89"/>
  <c r="H87"/>
  <c r="H86"/>
  <c r="L85"/>
  <c r="K85"/>
  <c r="J85"/>
  <c r="I85"/>
  <c r="H79"/>
  <c r="H78"/>
  <c r="L77"/>
  <c r="K77"/>
  <c r="J77"/>
  <c r="I77"/>
  <c r="H75"/>
  <c r="H74"/>
  <c r="L73"/>
  <c r="K22" i="43" s="1"/>
  <c r="K73" i="44"/>
  <c r="J22" i="43" s="1"/>
  <c r="J73" i="44"/>
  <c r="I22" i="43" s="1"/>
  <c r="I73" i="44"/>
  <c r="H60"/>
  <c r="H59"/>
  <c r="L58"/>
  <c r="K58"/>
  <c r="J58"/>
  <c r="I58"/>
  <c r="H55"/>
  <c r="L54"/>
  <c r="K54"/>
  <c r="J54"/>
  <c r="I54"/>
  <c r="H52"/>
  <c r="H51"/>
  <c r="L50"/>
  <c r="L49" s="1"/>
  <c r="K50"/>
  <c r="J50"/>
  <c r="I50"/>
  <c r="H44"/>
  <c r="H43"/>
  <c r="L42"/>
  <c r="K42"/>
  <c r="J42"/>
  <c r="I42"/>
  <c r="H34"/>
  <c r="L33"/>
  <c r="K33"/>
  <c r="J33"/>
  <c r="I33"/>
  <c r="H31"/>
  <c r="L30"/>
  <c r="K30"/>
  <c r="J30"/>
  <c r="I30"/>
  <c r="H35" i="43" s="1"/>
  <c r="H28" i="44"/>
  <c r="H27"/>
  <c r="L26"/>
  <c r="K33" i="43" s="1"/>
  <c r="K26" i="44"/>
  <c r="J26"/>
  <c r="I26"/>
  <c r="H33" i="43" s="1"/>
  <c r="H20" i="44"/>
  <c r="H19"/>
  <c r="L18"/>
  <c r="K27" i="43" s="1"/>
  <c r="K18" i="44"/>
  <c r="J18"/>
  <c r="I18"/>
  <c r="H27" i="43" s="1"/>
  <c r="K835"/>
  <c r="K834" s="1"/>
  <c r="J835"/>
  <c r="J834" s="1"/>
  <c r="J832" s="1"/>
  <c r="J831" s="1"/>
  <c r="I835"/>
  <c r="I834" s="1"/>
  <c r="I822"/>
  <c r="I821" s="1"/>
  <c r="I820" s="1"/>
  <c r="K778"/>
  <c r="K777" s="1"/>
  <c r="K776" s="1"/>
  <c r="H778"/>
  <c r="K749"/>
  <c r="K748" s="1"/>
  <c r="K747" s="1"/>
  <c r="I50" i="46" s="1"/>
  <c r="J749" i="43"/>
  <c r="J748" s="1"/>
  <c r="J747" s="1"/>
  <c r="H50" i="46" s="1"/>
  <c r="I749" i="43"/>
  <c r="I748" s="1"/>
  <c r="I747" s="1"/>
  <c r="G50" i="46" s="1"/>
  <c r="G585" i="43"/>
  <c r="K584"/>
  <c r="K583" s="1"/>
  <c r="K582" s="1"/>
  <c r="J580" s="1"/>
  <c r="J579" s="1"/>
  <c r="J584"/>
  <c r="J583" s="1"/>
  <c r="J582" s="1"/>
  <c r="I580" s="1"/>
  <c r="I579" s="1"/>
  <c r="I584"/>
  <c r="I583" s="1"/>
  <c r="I582" s="1"/>
  <c r="H584"/>
  <c r="H400"/>
  <c r="H399" s="1"/>
  <c r="I396"/>
  <c r="I395" s="1"/>
  <c r="I394" s="1"/>
  <c r="I393" s="1"/>
  <c r="I391"/>
  <c r="I390" s="1"/>
  <c r="K369"/>
  <c r="J369"/>
  <c r="I369"/>
  <c r="I285"/>
  <c r="I284" s="1"/>
  <c r="I283" s="1"/>
  <c r="G272"/>
  <c r="G238"/>
  <c r="I29" i="46"/>
  <c r="H29"/>
  <c r="G29"/>
  <c r="F29"/>
  <c r="J204" i="43"/>
  <c r="J201"/>
  <c r="K98"/>
  <c r="K97" s="1"/>
  <c r="K96" s="1"/>
  <c r="K95" s="1"/>
  <c r="K94" s="1"/>
  <c r="J98"/>
  <c r="J97" s="1"/>
  <c r="J96" s="1"/>
  <c r="J95" s="1"/>
  <c r="J94" s="1"/>
  <c r="I98"/>
  <c r="I97" s="1"/>
  <c r="I96" s="1"/>
  <c r="I95" s="1"/>
  <c r="I94" s="1"/>
  <c r="I435" i="44" l="1"/>
  <c r="K344" i="43"/>
  <c r="L436" i="44"/>
  <c r="L435" s="1"/>
  <c r="G581" i="43"/>
  <c r="H580"/>
  <c r="H579" s="1"/>
  <c r="G579" s="1"/>
  <c r="K377"/>
  <c r="I377"/>
  <c r="J478" i="44"/>
  <c r="K478"/>
  <c r="L478"/>
  <c r="L104"/>
  <c r="L103" s="1"/>
  <c r="L102" s="1"/>
  <c r="L101" s="1"/>
  <c r="L100" s="1"/>
  <c r="L603"/>
  <c r="L602" s="1"/>
  <c r="L601" s="1"/>
  <c r="L25"/>
  <c r="L24" s="1"/>
  <c r="J174" i="43"/>
  <c r="H179"/>
  <c r="I207"/>
  <c r="G26" i="46" s="1"/>
  <c r="L148" i="44"/>
  <c r="L147" s="1"/>
  <c r="L146" s="1"/>
  <c r="L768"/>
  <c r="L767" s="1"/>
  <c r="L766" s="1"/>
  <c r="K280" i="43"/>
  <c r="L444" i="44"/>
  <c r="L443" s="1"/>
  <c r="L525"/>
  <c r="L303"/>
  <c r="L302" s="1"/>
  <c r="L448"/>
  <c r="L447" s="1"/>
  <c r="L536"/>
  <c r="L535" s="1"/>
  <c r="J1003"/>
  <c r="J1002" s="1"/>
  <c r="J1001" s="1"/>
  <c r="J528" i="43"/>
  <c r="J526" s="1"/>
  <c r="L518" i="44"/>
  <c r="L517" s="1"/>
  <c r="K528" i="43"/>
  <c r="K526" s="1"/>
  <c r="K1003" i="44"/>
  <c r="K1002" s="1"/>
  <c r="K1001" s="1"/>
  <c r="L532"/>
  <c r="L531" s="1"/>
  <c r="L1003"/>
  <c r="L1002" s="1"/>
  <c r="L1001" s="1"/>
  <c r="I526" i="43"/>
  <c r="I1003" i="44"/>
  <c r="L161"/>
  <c r="L160" s="1"/>
  <c r="K962"/>
  <c r="K961" s="1"/>
  <c r="L962"/>
  <c r="L961" s="1"/>
  <c r="H280" i="43"/>
  <c r="L663" i="44"/>
  <c r="L662" s="1"/>
  <c r="L661" s="1"/>
  <c r="L784"/>
  <c r="L783" s="1"/>
  <c r="L841"/>
  <c r="L840" s="1"/>
  <c r="L774"/>
  <c r="L773" s="1"/>
  <c r="L772" s="1"/>
  <c r="L815"/>
  <c r="L814" s="1"/>
  <c r="L813" s="1"/>
  <c r="L812" s="1"/>
  <c r="L811" s="1"/>
  <c r="L555"/>
  <c r="L554" s="1"/>
  <c r="J555"/>
  <c r="J554" s="1"/>
  <c r="K555"/>
  <c r="K554" s="1"/>
  <c r="J379" i="43"/>
  <c r="J378" s="1"/>
  <c r="J377" s="1"/>
  <c r="G380"/>
  <c r="D276" i="45" s="1"/>
  <c r="H379" i="43"/>
  <c r="K545"/>
  <c r="K544" s="1"/>
  <c r="D161" i="45"/>
  <c r="K404" i="44"/>
  <c r="K403" s="1"/>
  <c r="I614"/>
  <c r="H615"/>
  <c r="L371"/>
  <c r="L370" s="1"/>
  <c r="J404"/>
  <c r="J403" s="1"/>
  <c r="L319"/>
  <c r="L318" s="1"/>
  <c r="L404"/>
  <c r="L403" s="1"/>
  <c r="I178" i="43"/>
  <c r="I177" s="1"/>
  <c r="I176" s="1"/>
  <c r="I280"/>
  <c r="K1063" i="44"/>
  <c r="K1062" s="1"/>
  <c r="L17"/>
  <c r="L16" s="1"/>
  <c r="J179" i="43"/>
  <c r="J178" s="1"/>
  <c r="J177" s="1"/>
  <c r="J176" s="1"/>
  <c r="J25" i="44"/>
  <c r="J24" s="1"/>
  <c r="I33" i="43"/>
  <c r="L29" i="44"/>
  <c r="K35" i="43"/>
  <c r="K118" i="44"/>
  <c r="J105" i="43"/>
  <c r="L131" i="44"/>
  <c r="K112" i="43"/>
  <c r="J156" i="44"/>
  <c r="J155" s="1"/>
  <c r="I132" i="43"/>
  <c r="K185" i="44"/>
  <c r="K184" s="1"/>
  <c r="J150" i="43"/>
  <c r="J236" i="44"/>
  <c r="J235" s="1"/>
  <c r="J234" s="1"/>
  <c r="J228" s="1"/>
  <c r="I189" i="43"/>
  <c r="J244" i="44"/>
  <c r="I196" i="43"/>
  <c r="L254" i="44"/>
  <c r="L253" s="1"/>
  <c r="K203" i="43"/>
  <c r="J258" i="44"/>
  <c r="I206" i="43"/>
  <c r="K338" i="44"/>
  <c r="K336" s="1"/>
  <c r="K335" s="1"/>
  <c r="J271" i="43"/>
  <c r="K361" i="44"/>
  <c r="K360" s="1"/>
  <c r="K359" s="1"/>
  <c r="K354" s="1"/>
  <c r="K290" i="43"/>
  <c r="J395" i="44"/>
  <c r="I314" i="43"/>
  <c r="J339"/>
  <c r="K525" i="44"/>
  <c r="J419" i="43"/>
  <c r="J542" i="44"/>
  <c r="J541" s="1"/>
  <c r="I432" i="43"/>
  <c r="J546" i="44"/>
  <c r="J545" s="1"/>
  <c r="I435" i="43"/>
  <c r="J589" i="44"/>
  <c r="I468" i="43"/>
  <c r="L640" i="44"/>
  <c r="L639" s="1"/>
  <c r="K552" i="43"/>
  <c r="K663" i="44"/>
  <c r="K662" s="1"/>
  <c r="K661" s="1"/>
  <c r="J570" i="43"/>
  <c r="L726" i="44"/>
  <c r="L725" s="1"/>
  <c r="K668" i="43"/>
  <c r="J734" i="44"/>
  <c r="J733" s="1"/>
  <c r="I674" i="43"/>
  <c r="K749" i="44"/>
  <c r="K748" s="1"/>
  <c r="J686" i="43"/>
  <c r="L763" i="44"/>
  <c r="L762" s="1"/>
  <c r="K697" i="43"/>
  <c r="K774" i="44"/>
  <c r="K773" s="1"/>
  <c r="K772" s="1"/>
  <c r="J779"/>
  <c r="J778" s="1"/>
  <c r="J777" s="1"/>
  <c r="I710" i="43"/>
  <c r="K788" i="44"/>
  <c r="K787" s="1"/>
  <c r="J717" i="43"/>
  <c r="I831" i="44"/>
  <c r="I830" s="1"/>
  <c r="H752" i="43"/>
  <c r="L837" i="44"/>
  <c r="L836" s="1"/>
  <c r="K757" i="43"/>
  <c r="J841" i="44"/>
  <c r="J840" s="1"/>
  <c r="I761" i="43"/>
  <c r="J872" i="44"/>
  <c r="J871" s="1"/>
  <c r="J870" s="1"/>
  <c r="I791" i="43"/>
  <c r="K894" i="44"/>
  <c r="J806" i="43"/>
  <c r="K909" i="44"/>
  <c r="J819" i="43"/>
  <c r="L920" i="44"/>
  <c r="L919" s="1"/>
  <c r="L918" s="1"/>
  <c r="L917" s="1"/>
  <c r="L916" s="1"/>
  <c r="K829" i="43"/>
  <c r="J954" i="44"/>
  <c r="J953" s="1"/>
  <c r="I489" i="43"/>
  <c r="L958" i="44"/>
  <c r="L957" s="1"/>
  <c r="K982"/>
  <c r="K981" s="1"/>
  <c r="J511" i="43"/>
  <c r="J986" i="44"/>
  <c r="J985" s="1"/>
  <c r="I514" i="43"/>
  <c r="K998" i="44"/>
  <c r="K997" s="1"/>
  <c r="J523" i="43"/>
  <c r="K1020" i="44"/>
  <c r="K1019" s="1"/>
  <c r="J540" i="43"/>
  <c r="J1028" i="44"/>
  <c r="J1027" s="1"/>
  <c r="I591" i="43"/>
  <c r="J1041" i="44"/>
  <c r="J1040" s="1"/>
  <c r="I599" i="43"/>
  <c r="K1055" i="44"/>
  <c r="K1054" s="1"/>
  <c r="K1053" s="1"/>
  <c r="J607" i="43"/>
  <c r="K1067" i="44"/>
  <c r="K1066" s="1"/>
  <c r="J639" i="43"/>
  <c r="K1075" i="44"/>
  <c r="J643" i="43"/>
  <c r="L1083" i="44"/>
  <c r="K648" i="43"/>
  <c r="K647" s="1"/>
  <c r="K1088" i="44"/>
  <c r="K1087" s="1"/>
  <c r="K1086" s="1"/>
  <c r="J652" i="43"/>
  <c r="K1130" i="44"/>
  <c r="J69" i="43"/>
  <c r="J1140" i="44"/>
  <c r="J1139" s="1"/>
  <c r="J1138" s="1"/>
  <c r="I75" i="43"/>
  <c r="J307" i="44"/>
  <c r="I247" i="43"/>
  <c r="L294" i="44"/>
  <c r="L293" s="1"/>
  <c r="K237" i="43"/>
  <c r="G18" i="46"/>
  <c r="J17" i="44"/>
  <c r="J16" s="1"/>
  <c r="I27" i="43"/>
  <c r="K25" i="44"/>
  <c r="K24" s="1"/>
  <c r="J33" i="43"/>
  <c r="L32" i="44"/>
  <c r="K36" i="43"/>
  <c r="K41" i="44"/>
  <c r="K40" s="1"/>
  <c r="J42" i="43"/>
  <c r="I49" i="44"/>
  <c r="I80" i="43"/>
  <c r="K53" i="44"/>
  <c r="J82" i="43"/>
  <c r="J57" i="44"/>
  <c r="J56" s="1"/>
  <c r="I87" i="43"/>
  <c r="J76" i="44"/>
  <c r="I24" i="43"/>
  <c r="L84" i="44"/>
  <c r="K48" i="43"/>
  <c r="J88" i="44"/>
  <c r="I50" i="43"/>
  <c r="L92" i="44"/>
  <c r="K52" i="43"/>
  <c r="J96" i="44"/>
  <c r="J95" s="1"/>
  <c r="I55" i="43"/>
  <c r="J104" i="44"/>
  <c r="J103" s="1"/>
  <c r="J102" s="1"/>
  <c r="J101" s="1"/>
  <c r="J100" s="1"/>
  <c r="I61" i="43"/>
  <c r="L118" i="44"/>
  <c r="L117" s="1"/>
  <c r="K105" i="43"/>
  <c r="K127" i="44"/>
  <c r="J110" i="43"/>
  <c r="K138" i="44"/>
  <c r="K137" s="1"/>
  <c r="K136" s="1"/>
  <c r="J117" i="43"/>
  <c r="J143" i="44"/>
  <c r="J142" s="1"/>
  <c r="J141" s="1"/>
  <c r="I121" i="43"/>
  <c r="K156" i="44"/>
  <c r="K155" s="1"/>
  <c r="J132" i="43"/>
  <c r="L164" i="44"/>
  <c r="K137" i="43"/>
  <c r="J172" i="44"/>
  <c r="I143" i="43"/>
  <c r="L176" i="44"/>
  <c r="K145" i="43"/>
  <c r="J180" i="44"/>
  <c r="I147" i="43"/>
  <c r="L185" i="44"/>
  <c r="L184" s="1"/>
  <c r="K150" i="43"/>
  <c r="K192" i="44"/>
  <c r="K191" s="1"/>
  <c r="J156" i="43"/>
  <c r="J196" i="44"/>
  <c r="J195" s="1"/>
  <c r="I159" i="43"/>
  <c r="L204" i="44"/>
  <c r="L203" s="1"/>
  <c r="K165" i="43"/>
  <c r="J211" i="44"/>
  <c r="J207" s="1"/>
  <c r="I170" i="43"/>
  <c r="K236" i="44"/>
  <c r="K235" s="1"/>
  <c r="K234" s="1"/>
  <c r="K228" s="1"/>
  <c r="J189" i="43"/>
  <c r="L247" i="44"/>
  <c r="K198" i="43"/>
  <c r="K250" i="44"/>
  <c r="K243" s="1"/>
  <c r="K242" s="1"/>
  <c r="K241" s="1"/>
  <c r="K240" s="1"/>
  <c r="J200" i="43"/>
  <c r="L311" i="44"/>
  <c r="K251" i="43"/>
  <c r="K250" s="1"/>
  <c r="K249" s="1"/>
  <c r="K319" i="44"/>
  <c r="K318" s="1"/>
  <c r="L332"/>
  <c r="L331" s="1"/>
  <c r="K266" i="43"/>
  <c r="L338" i="44"/>
  <c r="L336" s="1"/>
  <c r="L335" s="1"/>
  <c r="K271" i="43"/>
  <c r="L345" i="44"/>
  <c r="K277" i="43"/>
  <c r="J280"/>
  <c r="I305"/>
  <c r="L384" i="44"/>
  <c r="L379" s="1"/>
  <c r="K307" i="43"/>
  <c r="K395" i="44"/>
  <c r="J314" i="43"/>
  <c r="K399" i="44"/>
  <c r="J316" i="43"/>
  <c r="J417" i="44"/>
  <c r="J416" s="1"/>
  <c r="J415" s="1"/>
  <c r="I329" i="43"/>
  <c r="K339"/>
  <c r="L454" i="44"/>
  <c r="L453" s="1"/>
  <c r="L452" s="1"/>
  <c r="L451" s="1"/>
  <c r="K358" i="43"/>
  <c r="K460" i="44"/>
  <c r="K459" s="1"/>
  <c r="J363" i="43"/>
  <c r="J466" i="44"/>
  <c r="J465" s="1"/>
  <c r="I368" i="43"/>
  <c r="L472" i="44"/>
  <c r="L471" s="1"/>
  <c r="K373" i="43"/>
  <c r="K542" i="44"/>
  <c r="K541" s="1"/>
  <c r="J432" i="43"/>
  <c r="K546" i="44"/>
  <c r="K545" s="1"/>
  <c r="J435" i="43"/>
  <c r="J550" i="44"/>
  <c r="J549" s="1"/>
  <c r="I438" i="43"/>
  <c r="I437" s="1"/>
  <c r="I436" s="1"/>
  <c r="J570" i="44"/>
  <c r="I456" i="43"/>
  <c r="L574" i="44"/>
  <c r="K458" i="43"/>
  <c r="J578" i="44"/>
  <c r="I460" i="43"/>
  <c r="L582" i="44"/>
  <c r="K463" i="43"/>
  <c r="K589" i="44"/>
  <c r="J468" i="43"/>
  <c r="J597" i="44"/>
  <c r="I472" i="43"/>
  <c r="J603" i="44"/>
  <c r="J602" s="1"/>
  <c r="J601" s="1"/>
  <c r="I476" i="43"/>
  <c r="J610" i="44"/>
  <c r="J609" s="1"/>
  <c r="J608" s="1"/>
  <c r="J607" s="1"/>
  <c r="J606" s="1"/>
  <c r="I482" i="43"/>
  <c r="J632" i="44"/>
  <c r="J631" s="1"/>
  <c r="J658"/>
  <c r="J657" s="1"/>
  <c r="J656" s="1"/>
  <c r="I566" i="43"/>
  <c r="K669" i="44"/>
  <c r="K668" s="1"/>
  <c r="J575" i="43"/>
  <c r="J673" i="44"/>
  <c r="J672" s="1"/>
  <c r="I578" i="43"/>
  <c r="L688" i="44"/>
  <c r="L687" s="1"/>
  <c r="L686" s="1"/>
  <c r="L685" s="1"/>
  <c r="K598" i="43"/>
  <c r="L695" i="44"/>
  <c r="L694" s="1"/>
  <c r="K612" i="43"/>
  <c r="K708" i="44"/>
  <c r="K707" s="1"/>
  <c r="J623" i="43"/>
  <c r="J712" i="44"/>
  <c r="I626" i="43"/>
  <c r="I726" i="44"/>
  <c r="I725" s="1"/>
  <c r="H668" i="43"/>
  <c r="L730" i="44"/>
  <c r="L729" s="1"/>
  <c r="K671" i="43"/>
  <c r="K734" i="44"/>
  <c r="K733" s="1"/>
  <c r="J674" i="43"/>
  <c r="J739" i="44"/>
  <c r="J738" s="1"/>
  <c r="J737" s="1"/>
  <c r="I678" i="43"/>
  <c r="L749" i="44"/>
  <c r="L748" s="1"/>
  <c r="K686" i="43"/>
  <c r="K753" i="44"/>
  <c r="K752" s="1"/>
  <c r="J689" i="43"/>
  <c r="J759" i="44"/>
  <c r="J758" s="1"/>
  <c r="I694" i="43"/>
  <c r="I763" i="44"/>
  <c r="I762" s="1"/>
  <c r="H697" i="43"/>
  <c r="K768" i="44"/>
  <c r="K767" s="1"/>
  <c r="K766" s="1"/>
  <c r="J701" i="43"/>
  <c r="K779" i="44"/>
  <c r="K778" s="1"/>
  <c r="K777" s="1"/>
  <c r="J710" i="43"/>
  <c r="L788" i="44"/>
  <c r="L787" s="1"/>
  <c r="K717" i="43"/>
  <c r="J792" i="44"/>
  <c r="J791" s="1"/>
  <c r="I721" i="43"/>
  <c r="I720" s="1"/>
  <c r="I719" s="1"/>
  <c r="I718" s="1"/>
  <c r="J831" i="44"/>
  <c r="J830" s="1"/>
  <c r="J829" s="1"/>
  <c r="J828" s="1"/>
  <c r="J827" s="1"/>
  <c r="I752" i="43"/>
  <c r="K841" i="44"/>
  <c r="K840" s="1"/>
  <c r="J761" i="43"/>
  <c r="J845" i="44"/>
  <c r="J844" s="1"/>
  <c r="I764" i="43"/>
  <c r="K849" i="44"/>
  <c r="K848" s="1"/>
  <c r="L849"/>
  <c r="L848" s="1"/>
  <c r="K767" i="43"/>
  <c r="K857" i="44"/>
  <c r="K856" s="1"/>
  <c r="J773" i="43"/>
  <c r="J864" i="44"/>
  <c r="I785" i="43"/>
  <c r="J879" i="44"/>
  <c r="I797" i="43"/>
  <c r="L883" i="44"/>
  <c r="J887"/>
  <c r="I801" i="43"/>
  <c r="L894" i="44"/>
  <c r="K806" i="43"/>
  <c r="L909" i="44"/>
  <c r="K819" i="43"/>
  <c r="K954" i="44"/>
  <c r="K953" s="1"/>
  <c r="J489" i="43"/>
  <c r="J962" i="44"/>
  <c r="J961" s="1"/>
  <c r="I495" i="43"/>
  <c r="L982" i="44"/>
  <c r="L981" s="1"/>
  <c r="K511" i="43"/>
  <c r="K986" i="44"/>
  <c r="K985" s="1"/>
  <c r="J514" i="43"/>
  <c r="J990" i="44"/>
  <c r="J989" s="1"/>
  <c r="I517" i="43"/>
  <c r="L998" i="44"/>
  <c r="L997" s="1"/>
  <c r="K523" i="43"/>
  <c r="J1010" i="44"/>
  <c r="J1009" s="1"/>
  <c r="I532" i="43"/>
  <c r="L1020" i="44"/>
  <c r="L1019" s="1"/>
  <c r="K540" i="43"/>
  <c r="L1036" i="44"/>
  <c r="L1035" s="1"/>
  <c r="K595" i="43"/>
  <c r="K1041" i="44"/>
  <c r="K1040" s="1"/>
  <c r="J599" i="43"/>
  <c r="J1046" i="44"/>
  <c r="J1045" s="1"/>
  <c r="I602" i="43"/>
  <c r="L1055" i="44"/>
  <c r="L1054" s="1"/>
  <c r="L1053" s="1"/>
  <c r="K607" i="43"/>
  <c r="J1063" i="44"/>
  <c r="J1062" s="1"/>
  <c r="I636" i="43"/>
  <c r="J1071" i="44"/>
  <c r="I641" i="43"/>
  <c r="L1075" i="44"/>
  <c r="K643" i="43"/>
  <c r="J1080" i="44"/>
  <c r="I646" i="43"/>
  <c r="I645" s="1"/>
  <c r="L1088" i="44"/>
  <c r="L1087" s="1"/>
  <c r="L1086" s="1"/>
  <c r="K652" i="43"/>
  <c r="J1126" i="44"/>
  <c r="I67" i="43"/>
  <c r="L1130" i="44"/>
  <c r="K69" i="43"/>
  <c r="J1134" i="44"/>
  <c r="I84" i="43"/>
  <c r="I71"/>
  <c r="K1140" i="44"/>
  <c r="K1139" s="1"/>
  <c r="K1138" s="1"/>
  <c r="J75" i="43"/>
  <c r="L867" i="44"/>
  <c r="K787" i="43"/>
  <c r="L528" i="44"/>
  <c r="K421" i="43"/>
  <c r="L514" i="44"/>
  <c r="L513" s="1"/>
  <c r="K410" i="43"/>
  <c r="L506" i="44"/>
  <c r="L505" s="1"/>
  <c r="L500" s="1"/>
  <c r="K404" i="43"/>
  <c r="J294" i="44"/>
  <c r="J293" s="1"/>
  <c r="I237" i="43"/>
  <c r="K32" i="44"/>
  <c r="J36" i="43"/>
  <c r="J53" i="44"/>
  <c r="I82" i="43"/>
  <c r="K176" i="44"/>
  <c r="J145" i="43"/>
  <c r="J192" i="44"/>
  <c r="J191" s="1"/>
  <c r="I156" i="43"/>
  <c r="L200" i="44"/>
  <c r="L199" s="1"/>
  <c r="K162" i="43"/>
  <c r="K247" i="44"/>
  <c r="J198" i="43"/>
  <c r="J319" i="44"/>
  <c r="J318" s="1"/>
  <c r="L328"/>
  <c r="L327" s="1"/>
  <c r="K345"/>
  <c r="J277" i="43"/>
  <c r="K371" i="44"/>
  <c r="K370" s="1"/>
  <c r="J299" i="43"/>
  <c r="J399" i="44"/>
  <c r="I316" i="43"/>
  <c r="K454" i="44"/>
  <c r="K453" s="1"/>
  <c r="K452" s="1"/>
  <c r="K451" s="1"/>
  <c r="J358" i="43"/>
  <c r="K472" i="44"/>
  <c r="K471" s="1"/>
  <c r="J373" i="43"/>
  <c r="K574" i="44"/>
  <c r="J458" i="43"/>
  <c r="K582" i="44"/>
  <c r="J463" i="43"/>
  <c r="L649" i="44"/>
  <c r="L648" s="1"/>
  <c r="L622" s="1"/>
  <c r="K559" i="43"/>
  <c r="J669" i="44"/>
  <c r="J668" s="1"/>
  <c r="J667" s="1"/>
  <c r="I575" i="43"/>
  <c r="I673" i="44"/>
  <c r="H578" i="43"/>
  <c r="K688" i="44"/>
  <c r="K687" s="1"/>
  <c r="K686" s="1"/>
  <c r="K685" s="1"/>
  <c r="J598" i="43"/>
  <c r="K695" i="44"/>
  <c r="K694" s="1"/>
  <c r="J612" i="43"/>
  <c r="J708" i="44"/>
  <c r="J711" s="1"/>
  <c r="I623" i="43"/>
  <c r="K730" i="44"/>
  <c r="K729" s="1"/>
  <c r="J671" i="43"/>
  <c r="L744" i="44"/>
  <c r="L743" s="1"/>
  <c r="L742" s="1"/>
  <c r="K682" i="43"/>
  <c r="J753" i="44"/>
  <c r="J752" s="1"/>
  <c r="I689" i="43"/>
  <c r="J768" i="44"/>
  <c r="J767" s="1"/>
  <c r="J766" s="1"/>
  <c r="I701" i="43"/>
  <c r="K815" i="44"/>
  <c r="K814" s="1"/>
  <c r="K813" s="1"/>
  <c r="K812" s="1"/>
  <c r="K811" s="1"/>
  <c r="J738" i="43"/>
  <c r="J857" i="44"/>
  <c r="J856" s="1"/>
  <c r="I773" i="43"/>
  <c r="I864" i="44"/>
  <c r="H785" i="43"/>
  <c r="L891" i="44"/>
  <c r="K804" i="43"/>
  <c r="L965" i="44"/>
  <c r="K501" i="43"/>
  <c r="L994" i="44"/>
  <c r="L993" s="1"/>
  <c r="K520" i="43"/>
  <c r="K1036" i="44"/>
  <c r="K1035" s="1"/>
  <c r="J595" i="43"/>
  <c r="I1080" i="44"/>
  <c r="H646" i="43"/>
  <c r="H645" s="1"/>
  <c r="J1095" i="44"/>
  <c r="J1094" s="1"/>
  <c r="J1093" s="1"/>
  <c r="J657" i="43"/>
  <c r="H18" i="46"/>
  <c r="K17" i="44"/>
  <c r="K16" s="1"/>
  <c r="J27" i="43"/>
  <c r="J29" i="44"/>
  <c r="I35" i="43"/>
  <c r="I32" i="44"/>
  <c r="H36" i="43"/>
  <c r="L41" i="44"/>
  <c r="L40" s="1"/>
  <c r="K42" i="43"/>
  <c r="J49" i="44"/>
  <c r="J80" i="43"/>
  <c r="L53" i="44"/>
  <c r="L48" s="1"/>
  <c r="K82" i="43"/>
  <c r="K57" i="44"/>
  <c r="K56" s="1"/>
  <c r="J87" i="43"/>
  <c r="K76" i="44"/>
  <c r="J24" i="43"/>
  <c r="K88" i="44"/>
  <c r="J50" i="43"/>
  <c r="K96" i="44"/>
  <c r="K95" s="1"/>
  <c r="J55" i="43"/>
  <c r="K104" i="44"/>
  <c r="K103" s="1"/>
  <c r="K102" s="1"/>
  <c r="K101" s="1"/>
  <c r="K100" s="1"/>
  <c r="J61" i="43"/>
  <c r="J111" i="44"/>
  <c r="J109" s="1"/>
  <c r="J108" s="1"/>
  <c r="J107" s="1"/>
  <c r="I93" i="43"/>
  <c r="I92" s="1"/>
  <c r="J122" i="44"/>
  <c r="I107" i="43"/>
  <c r="L127" i="44"/>
  <c r="L126" s="1"/>
  <c r="K110" i="43"/>
  <c r="J131" i="44"/>
  <c r="I112" i="43"/>
  <c r="L138" i="44"/>
  <c r="L137" s="1"/>
  <c r="L136" s="1"/>
  <c r="K117" i="43"/>
  <c r="K143" i="44"/>
  <c r="K142" s="1"/>
  <c r="K141" s="1"/>
  <c r="J121" i="43"/>
  <c r="L156" i="44"/>
  <c r="L155" s="1"/>
  <c r="K132" i="43"/>
  <c r="J161" i="44"/>
  <c r="I135" i="43"/>
  <c r="K172" i="44"/>
  <c r="J143" i="43"/>
  <c r="K180" i="44"/>
  <c r="J147" i="43"/>
  <c r="L192" i="44"/>
  <c r="L191" s="1"/>
  <c r="K156" i="43"/>
  <c r="K196" i="44"/>
  <c r="K195" s="1"/>
  <c r="J159" i="43"/>
  <c r="J200" i="44"/>
  <c r="J199" s="1"/>
  <c r="I162" i="43"/>
  <c r="K211" i="44"/>
  <c r="K207" s="1"/>
  <c r="J170" i="43"/>
  <c r="I174"/>
  <c r="K179"/>
  <c r="K178" s="1"/>
  <c r="K177" s="1"/>
  <c r="K176" s="1"/>
  <c r="L236" i="44"/>
  <c r="L235" s="1"/>
  <c r="L234" s="1"/>
  <c r="L228" s="1"/>
  <c r="K189" i="43"/>
  <c r="J254" i="44"/>
  <c r="J253" s="1"/>
  <c r="I203" i="43"/>
  <c r="L258" i="44"/>
  <c r="L257" s="1"/>
  <c r="K206" i="43"/>
  <c r="J328" i="44"/>
  <c r="J327" s="1"/>
  <c r="J305" i="43"/>
  <c r="L395" i="44"/>
  <c r="K314" i="43"/>
  <c r="L399" i="44"/>
  <c r="K316" i="43"/>
  <c r="K417" i="44"/>
  <c r="K416" s="1"/>
  <c r="K415" s="1"/>
  <c r="J329" i="43"/>
  <c r="J422" i="44"/>
  <c r="J421" s="1"/>
  <c r="J420" s="1"/>
  <c r="I333" i="43"/>
  <c r="L460" i="44"/>
  <c r="L459" s="1"/>
  <c r="K363" i="43"/>
  <c r="K466" i="44"/>
  <c r="K465" s="1"/>
  <c r="J368" i="43"/>
  <c r="L542" i="44"/>
  <c r="L541" s="1"/>
  <c r="K432" i="43"/>
  <c r="L546" i="44"/>
  <c r="L545" s="1"/>
  <c r="K435" i="43"/>
  <c r="K550" i="44"/>
  <c r="K549" s="1"/>
  <c r="J438" i="43"/>
  <c r="J437" s="1"/>
  <c r="J436" s="1"/>
  <c r="K570" i="44"/>
  <c r="J456" i="43"/>
  <c r="K578" i="44"/>
  <c r="J460" i="43"/>
  <c r="L589" i="44"/>
  <c r="K468" i="43"/>
  <c r="K597" i="44"/>
  <c r="J472" i="43"/>
  <c r="K603" i="44"/>
  <c r="K602" s="1"/>
  <c r="K601" s="1"/>
  <c r="J476" i="43"/>
  <c r="K610" i="44"/>
  <c r="K609" s="1"/>
  <c r="K608" s="1"/>
  <c r="K607" s="1"/>
  <c r="K606" s="1"/>
  <c r="J482" i="43"/>
  <c r="K632" i="44"/>
  <c r="K631" s="1"/>
  <c r="J640"/>
  <c r="J639" s="1"/>
  <c r="I552" i="43"/>
  <c r="J649" i="44"/>
  <c r="J648" s="1"/>
  <c r="J622" s="1"/>
  <c r="I559" i="43"/>
  <c r="J653" i="44"/>
  <c r="J652" s="1"/>
  <c r="I562" i="43"/>
  <c r="K658" i="44"/>
  <c r="K657" s="1"/>
  <c r="K656" s="1"/>
  <c r="J566" i="43"/>
  <c r="L669" i="44"/>
  <c r="L668" s="1"/>
  <c r="K575" i="43"/>
  <c r="L673" i="44"/>
  <c r="L672" s="1"/>
  <c r="K578" i="43"/>
  <c r="I688" i="44"/>
  <c r="I687" s="1"/>
  <c r="H598" i="43"/>
  <c r="L708" i="44"/>
  <c r="L711" s="1"/>
  <c r="K623" i="43"/>
  <c r="K712" i="44"/>
  <c r="J626" i="43"/>
  <c r="J726" i="44"/>
  <c r="J725" s="1"/>
  <c r="I668" i="43"/>
  <c r="I730" i="44"/>
  <c r="I729" s="1"/>
  <c r="H671" i="43"/>
  <c r="L734" i="44"/>
  <c r="L733" s="1"/>
  <c r="K674" i="43"/>
  <c r="K739" i="44"/>
  <c r="K738" s="1"/>
  <c r="K737" s="1"/>
  <c r="J678" i="43"/>
  <c r="J744" i="44"/>
  <c r="J743" s="1"/>
  <c r="J742" s="1"/>
  <c r="I682" i="43"/>
  <c r="L753" i="44"/>
  <c r="L752" s="1"/>
  <c r="K689" i="43"/>
  <c r="K759" i="44"/>
  <c r="K758" s="1"/>
  <c r="J694" i="43"/>
  <c r="J763" i="44"/>
  <c r="J762" s="1"/>
  <c r="I697" i="43"/>
  <c r="L779" i="44"/>
  <c r="L778" s="1"/>
  <c r="L777" s="1"/>
  <c r="K710" i="43"/>
  <c r="J784" i="44"/>
  <c r="J783" s="1"/>
  <c r="I714" i="43"/>
  <c r="I788" i="44"/>
  <c r="H717" i="43"/>
  <c r="K792" i="44"/>
  <c r="K791" s="1"/>
  <c r="J721" i="43"/>
  <c r="J720" s="1"/>
  <c r="J719" s="1"/>
  <c r="J718" s="1"/>
  <c r="K831" i="44"/>
  <c r="K830" s="1"/>
  <c r="K829" s="1"/>
  <c r="K828" s="1"/>
  <c r="K827" s="1"/>
  <c r="J752" i="43"/>
  <c r="J837" i="44"/>
  <c r="J836" s="1"/>
  <c r="I757" i="43"/>
  <c r="K845" i="44"/>
  <c r="K844" s="1"/>
  <c r="J764" i="43"/>
  <c r="L857" i="44"/>
  <c r="L856" s="1"/>
  <c r="K773" i="43"/>
  <c r="K864" i="44"/>
  <c r="J785" i="43"/>
  <c r="L872" i="44"/>
  <c r="L871" s="1"/>
  <c r="L870" s="1"/>
  <c r="K791" i="43"/>
  <c r="K879" i="44"/>
  <c r="J797" i="43"/>
  <c r="I883" i="44"/>
  <c r="K887"/>
  <c r="J801" i="43"/>
  <c r="J891" i="44"/>
  <c r="I804" i="43"/>
  <c r="J920" i="44"/>
  <c r="J919" s="1"/>
  <c r="J918" s="1"/>
  <c r="J917" s="1"/>
  <c r="J916" s="1"/>
  <c r="I829" i="43"/>
  <c r="L954" i="44"/>
  <c r="L953" s="1"/>
  <c r="K489" i="43"/>
  <c r="J958" i="44"/>
  <c r="J957" s="1"/>
  <c r="I492" i="43"/>
  <c r="J965" i="44"/>
  <c r="I501" i="43"/>
  <c r="I500" s="1"/>
  <c r="L986" i="44"/>
  <c r="L985" s="1"/>
  <c r="K514" i="43"/>
  <c r="K990" i="44"/>
  <c r="K989" s="1"/>
  <c r="J517" i="43"/>
  <c r="J994" i="44"/>
  <c r="J993" s="1"/>
  <c r="I520" i="43"/>
  <c r="K1010" i="44"/>
  <c r="K1009" s="1"/>
  <c r="J532" i="43"/>
  <c r="L1028" i="44"/>
  <c r="L1027" s="1"/>
  <c r="K591" i="43"/>
  <c r="L1041" i="44"/>
  <c r="L1040" s="1"/>
  <c r="K599" i="43"/>
  <c r="K1046" i="44"/>
  <c r="K1045" s="1"/>
  <c r="J602" i="43"/>
  <c r="K1071" i="44"/>
  <c r="J641" i="43"/>
  <c r="K1080" i="44"/>
  <c r="J646" i="43"/>
  <c r="J645" s="1"/>
  <c r="J1083" i="44"/>
  <c r="I648" i="43"/>
  <c r="I647" s="1"/>
  <c r="H652"/>
  <c r="H651" s="1"/>
  <c r="H1111" i="44"/>
  <c r="I781" i="43"/>
  <c r="I779" s="1"/>
  <c r="K1126" i="44"/>
  <c r="J67" i="43"/>
  <c r="K1134" i="44"/>
  <c r="J84" i="43"/>
  <c r="J71"/>
  <c r="L1140" i="44"/>
  <c r="L1139" s="1"/>
  <c r="L1138" s="1"/>
  <c r="K75" i="43"/>
  <c r="K867" i="44"/>
  <c r="J787" i="43"/>
  <c r="K536" i="44"/>
  <c r="K535" s="1"/>
  <c r="J427" i="43"/>
  <c r="K532" i="44"/>
  <c r="K531" s="1"/>
  <c r="J424" i="43"/>
  <c r="K528" i="44"/>
  <c r="J421" i="43"/>
  <c r="K518" i="44"/>
  <c r="K517" s="1"/>
  <c r="J413" i="43"/>
  <c r="K514" i="44"/>
  <c r="K513" s="1"/>
  <c r="J410" i="43"/>
  <c r="K506" i="44"/>
  <c r="K505" s="1"/>
  <c r="J404" i="43"/>
  <c r="K448" i="44"/>
  <c r="K447" s="1"/>
  <c r="J353" i="43"/>
  <c r="K444" i="44"/>
  <c r="K443" s="1"/>
  <c r="K427" s="1"/>
  <c r="J350" i="43"/>
  <c r="J344"/>
  <c r="L307" i="44"/>
  <c r="K247" i="43"/>
  <c r="J303" i="44"/>
  <c r="J302" s="1"/>
  <c r="J41"/>
  <c r="J40" s="1"/>
  <c r="I42" i="43"/>
  <c r="K84" i="44"/>
  <c r="J48" i="43"/>
  <c r="K92" i="44"/>
  <c r="J52" i="43"/>
  <c r="L111" i="44"/>
  <c r="L109" s="1"/>
  <c r="L108" s="1"/>
  <c r="L107" s="1"/>
  <c r="K93" i="43"/>
  <c r="K92" s="1"/>
  <c r="J127" i="44"/>
  <c r="I110" i="43"/>
  <c r="J138" i="44"/>
  <c r="J137" s="1"/>
  <c r="J136" s="1"/>
  <c r="I117" i="43"/>
  <c r="K148" i="44"/>
  <c r="K147" s="1"/>
  <c r="K146" s="1"/>
  <c r="J125" i="43"/>
  <c r="J124" s="1"/>
  <c r="J123" s="1"/>
  <c r="J122" s="1"/>
  <c r="K164" i="44"/>
  <c r="J137" i="43"/>
  <c r="K204" i="44"/>
  <c r="K203" s="1"/>
  <c r="J165" i="43"/>
  <c r="J250" i="44"/>
  <c r="I200" i="43"/>
  <c r="K311" i="44"/>
  <c r="J251" i="43"/>
  <c r="J250" s="1"/>
  <c r="K332" i="44"/>
  <c r="K331" s="1"/>
  <c r="J266" i="43"/>
  <c r="K384" i="44"/>
  <c r="K379" s="1"/>
  <c r="J307" i="43"/>
  <c r="L422" i="44"/>
  <c r="L421" s="1"/>
  <c r="L420" s="1"/>
  <c r="K333" i="43"/>
  <c r="K593" i="44"/>
  <c r="J470" i="43"/>
  <c r="K883" i="44"/>
  <c r="I18" i="46"/>
  <c r="E29"/>
  <c r="K29" i="44"/>
  <c r="J35" i="43"/>
  <c r="J32" i="44"/>
  <c r="I36" i="43"/>
  <c r="K49" i="44"/>
  <c r="K80" i="43"/>
  <c r="L57" i="44"/>
  <c r="L56" s="1"/>
  <c r="K87" i="43"/>
  <c r="L76" i="44"/>
  <c r="K24" i="43"/>
  <c r="J84" i="44"/>
  <c r="I48" i="43"/>
  <c r="L88" i="44"/>
  <c r="K50" i="43"/>
  <c r="J92" i="44"/>
  <c r="I52" i="43"/>
  <c r="K111" i="44"/>
  <c r="K110" s="1"/>
  <c r="J93" i="43"/>
  <c r="J92" s="1"/>
  <c r="J118" i="44"/>
  <c r="I105" i="43"/>
  <c r="K122" i="44"/>
  <c r="J107" i="43"/>
  <c r="K131" i="44"/>
  <c r="J112" i="43"/>
  <c r="L143" i="44"/>
  <c r="L142" s="1"/>
  <c r="L141" s="1"/>
  <c r="K121" i="43"/>
  <c r="J148" i="44"/>
  <c r="J147" s="1"/>
  <c r="J146" s="1"/>
  <c r="I125" i="43"/>
  <c r="I124" s="1"/>
  <c r="I123" s="1"/>
  <c r="I122" s="1"/>
  <c r="K161" i="44"/>
  <c r="K160" s="1"/>
  <c r="J135" i="43"/>
  <c r="J164" i="44"/>
  <c r="I137" i="43"/>
  <c r="L172" i="44"/>
  <c r="K143" i="43"/>
  <c r="J176" i="44"/>
  <c r="I145" i="43"/>
  <c r="L180" i="44"/>
  <c r="K147" i="43"/>
  <c r="J185" i="44"/>
  <c r="J184" s="1"/>
  <c r="I150" i="43"/>
  <c r="L196" i="44"/>
  <c r="L195" s="1"/>
  <c r="K159" i="43"/>
  <c r="K200" i="44"/>
  <c r="K199" s="1"/>
  <c r="J162" i="43"/>
  <c r="J204" i="44"/>
  <c r="J203" s="1"/>
  <c r="I165" i="43"/>
  <c r="L211" i="44"/>
  <c r="L207" s="1"/>
  <c r="K170" i="43"/>
  <c r="J247" i="44"/>
  <c r="I198" i="43"/>
  <c r="L250" i="44"/>
  <c r="K200" i="43"/>
  <c r="J311" i="44"/>
  <c r="I251" i="43"/>
  <c r="K328" i="44"/>
  <c r="K327" s="1"/>
  <c r="J332"/>
  <c r="J331" s="1"/>
  <c r="I266" i="43"/>
  <c r="J338" i="44"/>
  <c r="J336" s="1"/>
  <c r="J335" s="1"/>
  <c r="I271" i="43"/>
  <c r="J345" i="44"/>
  <c r="I277" i="43"/>
  <c r="J361" i="44"/>
  <c r="J360" s="1"/>
  <c r="J359" s="1"/>
  <c r="J354" s="1"/>
  <c r="J290" i="43"/>
  <c r="J371" i="44"/>
  <c r="J370" s="1"/>
  <c r="I299" i="43"/>
  <c r="J384" i="44"/>
  <c r="J379" s="1"/>
  <c r="I307" i="43"/>
  <c r="L417" i="44"/>
  <c r="L416" s="1"/>
  <c r="L415" s="1"/>
  <c r="K329" i="43"/>
  <c r="K328" s="1"/>
  <c r="K327" s="1"/>
  <c r="K326" s="1"/>
  <c r="K422" i="44"/>
  <c r="K421" s="1"/>
  <c r="K420" s="1"/>
  <c r="J333" i="43"/>
  <c r="I339"/>
  <c r="I448" i="44"/>
  <c r="I447" s="1"/>
  <c r="J454"/>
  <c r="J453" s="1"/>
  <c r="J452" s="1"/>
  <c r="J451" s="1"/>
  <c r="I358" i="43"/>
  <c r="L466" i="44"/>
  <c r="L465" s="1"/>
  <c r="K368" i="43"/>
  <c r="J472" i="44"/>
  <c r="J471" s="1"/>
  <c r="I373" i="43"/>
  <c r="J525" i="44"/>
  <c r="I419" i="43"/>
  <c r="L550" i="44"/>
  <c r="L549" s="1"/>
  <c r="K438" i="43"/>
  <c r="K437" s="1"/>
  <c r="K436" s="1"/>
  <c r="L570" i="44"/>
  <c r="K456" i="43"/>
  <c r="J574" i="44"/>
  <c r="I458" i="43"/>
  <c r="L578" i="44"/>
  <c r="K460" i="43"/>
  <c r="J582" i="44"/>
  <c r="I463" i="43"/>
  <c r="J593" i="44"/>
  <c r="I470" i="43"/>
  <c r="L597" i="44"/>
  <c r="K472" i="43"/>
  <c r="L610" i="44"/>
  <c r="L609" s="1"/>
  <c r="L608" s="1"/>
  <c r="L607" s="1"/>
  <c r="L606" s="1"/>
  <c r="K482" i="43"/>
  <c r="L632" i="44"/>
  <c r="L631" s="1"/>
  <c r="L630" s="1"/>
  <c r="K640"/>
  <c r="K639" s="1"/>
  <c r="J552" i="43"/>
  <c r="K649" i="44"/>
  <c r="K648" s="1"/>
  <c r="K622" s="1"/>
  <c r="J559" i="43"/>
  <c r="L653" i="44"/>
  <c r="L652" s="1"/>
  <c r="K562" i="43"/>
  <c r="L658" i="44"/>
  <c r="L657" s="1"/>
  <c r="L656" s="1"/>
  <c r="K566" i="43"/>
  <c r="J663" i="44"/>
  <c r="J662" s="1"/>
  <c r="J661" s="1"/>
  <c r="I570" i="43"/>
  <c r="J688" i="44"/>
  <c r="J687" s="1"/>
  <c r="J686" s="1"/>
  <c r="J685" s="1"/>
  <c r="I598" i="43"/>
  <c r="J695" i="44"/>
  <c r="J694" s="1"/>
  <c r="I612" i="43"/>
  <c r="K726" i="44"/>
  <c r="K725" s="1"/>
  <c r="J668" i="43"/>
  <c r="J730" i="44"/>
  <c r="J729" s="1"/>
  <c r="I671" i="43"/>
  <c r="I734" i="44"/>
  <c r="I733" s="1"/>
  <c r="H674" i="43"/>
  <c r="L739" i="44"/>
  <c r="L738" s="1"/>
  <c r="L737" s="1"/>
  <c r="K678" i="43"/>
  <c r="K744" i="44"/>
  <c r="K743" s="1"/>
  <c r="K742" s="1"/>
  <c r="J682" i="43"/>
  <c r="J749" i="44"/>
  <c r="J748" s="1"/>
  <c r="I686" i="43"/>
  <c r="L759" i="44"/>
  <c r="L758" s="1"/>
  <c r="K694" i="43"/>
  <c r="K763" i="44"/>
  <c r="K762" s="1"/>
  <c r="J697" i="43"/>
  <c r="J774" i="44"/>
  <c r="J773" s="1"/>
  <c r="J772" s="1"/>
  <c r="I706" i="43"/>
  <c r="I779" i="44"/>
  <c r="I778" s="1"/>
  <c r="H710" i="43"/>
  <c r="K784" i="44"/>
  <c r="K783" s="1"/>
  <c r="J714" i="43"/>
  <c r="J788" i="44"/>
  <c r="J787" s="1"/>
  <c r="I717" i="43"/>
  <c r="L792" i="44"/>
  <c r="L791" s="1"/>
  <c r="K721" i="43"/>
  <c r="K720" s="1"/>
  <c r="K719" s="1"/>
  <c r="K718" s="1"/>
  <c r="J815" i="44"/>
  <c r="J814" s="1"/>
  <c r="J813" s="1"/>
  <c r="J812" s="1"/>
  <c r="J811" s="1"/>
  <c r="I738" i="43"/>
  <c r="K752"/>
  <c r="J757"/>
  <c r="L845" i="44"/>
  <c r="L844" s="1"/>
  <c r="K764" i="43"/>
  <c r="J849" i="44"/>
  <c r="J848" s="1"/>
  <c r="I767" i="43"/>
  <c r="L864" i="44"/>
  <c r="K785" i="43"/>
  <c r="I872" i="44"/>
  <c r="I871" s="1"/>
  <c r="I870" s="1"/>
  <c r="H791" i="43"/>
  <c r="L879" i="44"/>
  <c r="K797" i="43"/>
  <c r="J883" i="44"/>
  <c r="L887"/>
  <c r="K801" i="43"/>
  <c r="K891" i="44"/>
  <c r="K890" s="1"/>
  <c r="J804" i="43"/>
  <c r="J894" i="44"/>
  <c r="I806" i="43"/>
  <c r="J909" i="44"/>
  <c r="I819" i="43"/>
  <c r="K920" i="44"/>
  <c r="K919" s="1"/>
  <c r="K918" s="1"/>
  <c r="K917" s="1"/>
  <c r="K916" s="1"/>
  <c r="J829" i="43"/>
  <c r="K958" i="44"/>
  <c r="K957" s="1"/>
  <c r="J492" i="43"/>
  <c r="K965" i="44"/>
  <c r="J501" i="43"/>
  <c r="J500" s="1"/>
  <c r="J497" s="1"/>
  <c r="J982" i="44"/>
  <c r="J981" s="1"/>
  <c r="I511" i="43"/>
  <c r="L990" i="44"/>
  <c r="L989" s="1"/>
  <c r="K517" i="43"/>
  <c r="K994" i="44"/>
  <c r="K993" s="1"/>
  <c r="J520" i="43"/>
  <c r="J998" i="44"/>
  <c r="J997" s="1"/>
  <c r="I523" i="43"/>
  <c r="L1010" i="44"/>
  <c r="L1009" s="1"/>
  <c r="K532" i="43"/>
  <c r="J1015" i="44"/>
  <c r="J1014" s="1"/>
  <c r="I535" i="43"/>
  <c r="J1020" i="44"/>
  <c r="J1019" s="1"/>
  <c r="I540" i="43"/>
  <c r="I1028" i="44"/>
  <c r="I1027" s="1"/>
  <c r="H591" i="43"/>
  <c r="J1036" i="44"/>
  <c r="J1035" s="1"/>
  <c r="I595" i="43"/>
  <c r="L1046" i="44"/>
  <c r="L1045" s="1"/>
  <c r="K602" i="43"/>
  <c r="J1055" i="44"/>
  <c r="J1054" s="1"/>
  <c r="J1053" s="1"/>
  <c r="I607" i="43"/>
  <c r="L1063" i="44"/>
  <c r="L1062" s="1"/>
  <c r="L1061" s="1"/>
  <c r="L1060" s="1"/>
  <c r="K636" i="43"/>
  <c r="J1067" i="44"/>
  <c r="J1066" s="1"/>
  <c r="I639" i="43"/>
  <c r="L1071" i="44"/>
  <c r="K641" i="43"/>
  <c r="J1075" i="44"/>
  <c r="I643" i="43"/>
  <c r="L1080" i="44"/>
  <c r="K646" i="43"/>
  <c r="K645" s="1"/>
  <c r="K1083" i="44"/>
  <c r="J648" i="43"/>
  <c r="J647" s="1"/>
  <c r="J1088" i="44"/>
  <c r="J1087" s="1"/>
  <c r="J1086" s="1"/>
  <c r="I652" i="43"/>
  <c r="I1095" i="44"/>
  <c r="I1094" s="1"/>
  <c r="I1093" s="1"/>
  <c r="I657" i="43"/>
  <c r="L1126" i="44"/>
  <c r="K67" i="43"/>
  <c r="J1130" i="44"/>
  <c r="I69" i="43"/>
  <c r="L1134" i="44"/>
  <c r="K71" i="43"/>
  <c r="K84"/>
  <c r="I867" i="44"/>
  <c r="I863" s="1"/>
  <c r="H787" i="43"/>
  <c r="J532" i="44"/>
  <c r="J531" s="1"/>
  <c r="I424" i="43"/>
  <c r="J518" i="44"/>
  <c r="J517" s="1"/>
  <c r="I413" i="43"/>
  <c r="J514" i="44"/>
  <c r="J513" s="1"/>
  <c r="I410" i="43"/>
  <c r="J448" i="44"/>
  <c r="J447" s="1"/>
  <c r="I353" i="43"/>
  <c r="J444" i="44"/>
  <c r="J443" s="1"/>
  <c r="J427" s="1"/>
  <c r="I350" i="43"/>
  <c r="I344"/>
  <c r="K307" i="44"/>
  <c r="J247" i="43"/>
  <c r="I41" i="44"/>
  <c r="I40" s="1"/>
  <c r="H42" i="43"/>
  <c r="I53" i="44"/>
  <c r="H82" i="43"/>
  <c r="J72" i="44"/>
  <c r="I127"/>
  <c r="H110" i="43"/>
  <c r="I192" i="44"/>
  <c r="H156" i="43"/>
  <c r="I244" i="44"/>
  <c r="H196" i="43"/>
  <c r="I258" i="44"/>
  <c r="I257" s="1"/>
  <c r="H206" i="43"/>
  <c r="I460" i="44"/>
  <c r="I459" s="1"/>
  <c r="H363" i="43"/>
  <c r="I303" i="44"/>
  <c r="I302" s="1"/>
  <c r="H244" i="43"/>
  <c r="I72" i="44"/>
  <c r="H22" i="43"/>
  <c r="I164" i="44"/>
  <c r="H137" i="43"/>
  <c r="I176" i="44"/>
  <c r="H145" i="43"/>
  <c r="I204" i="44"/>
  <c r="I203" s="1"/>
  <c r="H165" i="43"/>
  <c r="I384" i="44"/>
  <c r="I379" s="1"/>
  <c r="H307" i="43"/>
  <c r="I454" i="44"/>
  <c r="I453" s="1"/>
  <c r="H358" i="43"/>
  <c r="L72" i="44"/>
  <c r="I111"/>
  <c r="I109" s="1"/>
  <c r="I108" s="1"/>
  <c r="H93" i="43"/>
  <c r="I131" i="44"/>
  <c r="H112" i="43"/>
  <c r="I200" i="44"/>
  <c r="H162" i="43"/>
  <c r="I328" i="44"/>
  <c r="I327" s="1"/>
  <c r="H263" i="43"/>
  <c r="I422" i="44"/>
  <c r="I421" s="1"/>
  <c r="I420" s="1"/>
  <c r="H333" i="43"/>
  <c r="I640" i="44"/>
  <c r="I639" s="1"/>
  <c r="H552" i="43"/>
  <c r="I653" i="44"/>
  <c r="I652" s="1"/>
  <c r="H562" i="43"/>
  <c r="H174"/>
  <c r="I84" i="44"/>
  <c r="H48" i="43"/>
  <c r="I247" i="44"/>
  <c r="H198" i="43"/>
  <c r="I332" i="44"/>
  <c r="H266" i="43"/>
  <c r="H339"/>
  <c r="I472" i="44"/>
  <c r="H373" i="43"/>
  <c r="I1015" i="44"/>
  <c r="I1014" s="1"/>
  <c r="H535" i="43"/>
  <c r="I1130" i="44"/>
  <c r="H69" i="43"/>
  <c r="I57" i="44"/>
  <c r="I56" s="1"/>
  <c r="H87" i="43"/>
  <c r="K72" i="44"/>
  <c r="I76"/>
  <c r="H24" i="43"/>
  <c r="I88" i="44"/>
  <c r="H50" i="43"/>
  <c r="I143" i="44"/>
  <c r="I142" s="1"/>
  <c r="H121" i="43"/>
  <c r="I172" i="44"/>
  <c r="H143" i="43"/>
  <c r="I180" i="44"/>
  <c r="H147" i="43"/>
  <c r="I196" i="44"/>
  <c r="I195" s="1"/>
  <c r="H159" i="43"/>
  <c r="H305"/>
  <c r="I417" i="44"/>
  <c r="I416" s="1"/>
  <c r="I415" s="1"/>
  <c r="H329" i="43"/>
  <c r="I466" i="44"/>
  <c r="I465" s="1"/>
  <c r="H368" i="43"/>
  <c r="I578" i="44"/>
  <c r="H460" i="43"/>
  <c r="I632" i="44"/>
  <c r="I631" s="1"/>
  <c r="I658"/>
  <c r="I657" s="1"/>
  <c r="H566" i="43"/>
  <c r="I1010" i="44"/>
  <c r="H532" i="43"/>
  <c r="I1126" i="44"/>
  <c r="H67" i="43"/>
  <c r="I1134" i="44"/>
  <c r="H84" i="43"/>
  <c r="H83" s="1"/>
  <c r="H71"/>
  <c r="I536" i="44"/>
  <c r="I535" s="1"/>
  <c r="H427" i="43"/>
  <c r="I528" i="44"/>
  <c r="H421" i="43"/>
  <c r="I518" i="44"/>
  <c r="H413" i="43"/>
  <c r="I506" i="44"/>
  <c r="I505" s="1"/>
  <c r="H404" i="43"/>
  <c r="I444" i="44"/>
  <c r="I443" s="1"/>
  <c r="H350" i="43"/>
  <c r="H344"/>
  <c r="I307" i="44"/>
  <c r="H247" i="43"/>
  <c r="K715" i="44"/>
  <c r="K184" i="43"/>
  <c r="K183" s="1"/>
  <c r="K182" s="1"/>
  <c r="H170"/>
  <c r="G228"/>
  <c r="G584"/>
  <c r="K1153" i="44"/>
  <c r="K1152" s="1"/>
  <c r="L1153"/>
  <c r="L1152" s="1"/>
  <c r="J1153"/>
  <c r="J1151" s="1"/>
  <c r="J1150" s="1"/>
  <c r="J1149" s="1"/>
  <c r="G59" i="46" s="1"/>
  <c r="G58" s="1"/>
  <c r="K837" i="44"/>
  <c r="K836" s="1"/>
  <c r="H720" i="43"/>
  <c r="I400"/>
  <c r="I399" s="1"/>
  <c r="G399" s="1"/>
  <c r="J184"/>
  <c r="J183" s="1"/>
  <c r="J182" s="1"/>
  <c r="G294"/>
  <c r="D360" i="45" s="1"/>
  <c r="D359" s="1"/>
  <c r="D358" s="1"/>
  <c r="G388" i="43"/>
  <c r="G592"/>
  <c r="D88" i="45" s="1"/>
  <c r="I282" i="43"/>
  <c r="H647"/>
  <c r="G99"/>
  <c r="D431" i="45" s="1"/>
  <c r="D430" s="1"/>
  <c r="H98" i="43"/>
  <c r="H387"/>
  <c r="G387" s="1"/>
  <c r="J167"/>
  <c r="H821"/>
  <c r="H820" s="1"/>
  <c r="G820" s="1"/>
  <c r="G822"/>
  <c r="I167"/>
  <c r="H437"/>
  <c r="H436" s="1"/>
  <c r="K167"/>
  <c r="G391"/>
  <c r="G810"/>
  <c r="I216" i="44"/>
  <c r="I215" s="1"/>
  <c r="I214" s="1"/>
  <c r="I650"/>
  <c r="L216"/>
  <c r="L215" s="1"/>
  <c r="L214" s="1"/>
  <c r="J223"/>
  <c r="J222" s="1"/>
  <c r="J221" s="1"/>
  <c r="H1064"/>
  <c r="K348"/>
  <c r="L337"/>
  <c r="H1107"/>
  <c r="H201"/>
  <c r="I348"/>
  <c r="H351"/>
  <c r="H132"/>
  <c r="K337"/>
  <c r="H489"/>
  <c r="H217"/>
  <c r="H216" s="1"/>
  <c r="H745"/>
  <c r="H329"/>
  <c r="I744"/>
  <c r="H1147"/>
  <c r="L354"/>
  <c r="H579"/>
  <c r="K223"/>
  <c r="K222" s="1"/>
  <c r="K221" s="1"/>
  <c r="H255"/>
  <c r="H533"/>
  <c r="H1011"/>
  <c r="H519"/>
  <c r="H946"/>
  <c r="H475"/>
  <c r="I1146"/>
  <c r="H1146" s="1"/>
  <c r="H1144" s="1"/>
  <c r="H1154"/>
  <c r="H42"/>
  <c r="K216"/>
  <c r="K215" s="1"/>
  <c r="K214" s="1"/>
  <c r="L223"/>
  <c r="L222" s="1"/>
  <c r="L221" s="1"/>
  <c r="J348"/>
  <c r="H357"/>
  <c r="H498"/>
  <c r="J863"/>
  <c r="J862" s="1"/>
  <c r="J861" s="1"/>
  <c r="H884"/>
  <c r="H1029"/>
  <c r="K925"/>
  <c r="K924" s="1"/>
  <c r="H177"/>
  <c r="H219"/>
  <c r="H248"/>
  <c r="I356"/>
  <c r="I355" s="1"/>
  <c r="H385"/>
  <c r="H455"/>
  <c r="H467"/>
  <c r="H490"/>
  <c r="H493"/>
  <c r="I532"/>
  <c r="L715"/>
  <c r="H780"/>
  <c r="H785"/>
  <c r="H963"/>
  <c r="K1028"/>
  <c r="K1027" s="1"/>
  <c r="H1050"/>
  <c r="H1081"/>
  <c r="H1089"/>
  <c r="H1127"/>
  <c r="H1131"/>
  <c r="H1135"/>
  <c r="I1153"/>
  <c r="I1152" s="1"/>
  <c r="H33"/>
  <c r="H77"/>
  <c r="H205"/>
  <c r="H304"/>
  <c r="H473"/>
  <c r="H492"/>
  <c r="H515"/>
  <c r="H727"/>
  <c r="H769"/>
  <c r="H789"/>
  <c r="H793"/>
  <c r="H865"/>
  <c r="H868"/>
  <c r="H934"/>
  <c r="H933" s="1"/>
  <c r="H1032"/>
  <c r="H89"/>
  <c r="H208"/>
  <c r="H226"/>
  <c r="H507"/>
  <c r="J715"/>
  <c r="H764"/>
  <c r="H794"/>
  <c r="H128"/>
  <c r="H54"/>
  <c r="J257"/>
  <c r="I495"/>
  <c r="H26"/>
  <c r="I25"/>
  <c r="H123"/>
  <c r="I122"/>
  <c r="H320"/>
  <c r="I319"/>
  <c r="H366"/>
  <c r="I365"/>
  <c r="H105"/>
  <c r="I104"/>
  <c r="H119"/>
  <c r="I118"/>
  <c r="H157"/>
  <c r="I156"/>
  <c r="H224"/>
  <c r="H223" s="1"/>
  <c r="I223"/>
  <c r="I222" s="1"/>
  <c r="H232"/>
  <c r="I231"/>
  <c r="H238"/>
  <c r="I237"/>
  <c r="H189" i="43" s="1"/>
  <c r="H266" i="44"/>
  <c r="I265"/>
  <c r="H340"/>
  <c r="I339"/>
  <c r="H271" i="43" s="1"/>
  <c r="H347" i="44"/>
  <c r="I346"/>
  <c r="H277" i="43" s="1"/>
  <c r="H372" i="44"/>
  <c r="I371"/>
  <c r="I396"/>
  <c r="H314" i="43" s="1"/>
  <c r="H398" i="44"/>
  <c r="H405"/>
  <c r="I404"/>
  <c r="J460"/>
  <c r="H461"/>
  <c r="H93"/>
  <c r="I92"/>
  <c r="H314"/>
  <c r="I313"/>
  <c r="H362"/>
  <c r="H290" i="43" s="1"/>
  <c r="I361" i="44"/>
  <c r="H401"/>
  <c r="I400"/>
  <c r="H316" i="43" s="1"/>
  <c r="H469" i="44"/>
  <c r="H112"/>
  <c r="H173"/>
  <c r="L245"/>
  <c r="K196" i="43" s="1"/>
  <c r="H423" i="44"/>
  <c r="H50"/>
  <c r="H80" i="43" s="1"/>
  <c r="H58" i="44"/>
  <c r="H73"/>
  <c r="H85"/>
  <c r="H193"/>
  <c r="H209"/>
  <c r="H259"/>
  <c r="H308"/>
  <c r="H333"/>
  <c r="J337"/>
  <c r="H349"/>
  <c r="L348"/>
  <c r="H418"/>
  <c r="J506"/>
  <c r="J505" s="1"/>
  <c r="J500" s="1"/>
  <c r="H97"/>
  <c r="I96"/>
  <c r="H251"/>
  <c r="I250"/>
  <c r="H295"/>
  <c r="I294"/>
  <c r="J528"/>
  <c r="H529"/>
  <c r="H551"/>
  <c r="I550"/>
  <c r="H149"/>
  <c r="I148"/>
  <c r="H212"/>
  <c r="H211" s="1"/>
  <c r="I211"/>
  <c r="I207" s="1"/>
  <c r="H18"/>
  <c r="I17"/>
  <c r="H30"/>
  <c r="I29"/>
  <c r="H139"/>
  <c r="I138"/>
  <c r="H162"/>
  <c r="I161"/>
  <c r="H186"/>
  <c r="I185"/>
  <c r="H393"/>
  <c r="I392"/>
  <c r="J536"/>
  <c r="H537"/>
  <c r="H544"/>
  <c r="I543"/>
  <c r="H432" i="43" s="1"/>
  <c r="H165" i="44"/>
  <c r="L110"/>
  <c r="H144"/>
  <c r="H181"/>
  <c r="H197"/>
  <c r="J216"/>
  <c r="J215" s="1"/>
  <c r="J214" s="1"/>
  <c r="I254"/>
  <c r="H437"/>
  <c r="H445"/>
  <c r="H449"/>
  <c r="I514"/>
  <c r="H547"/>
  <c r="I546"/>
  <c r="K654"/>
  <c r="H655"/>
  <c r="H675"/>
  <c r="K674"/>
  <c r="H760"/>
  <c r="I759"/>
  <c r="H858"/>
  <c r="I857"/>
  <c r="I920"/>
  <c r="H921"/>
  <c r="I928"/>
  <c r="I927" s="1"/>
  <c r="H929"/>
  <c r="H928" s="1"/>
  <c r="H1006"/>
  <c r="H528" i="43" s="1"/>
  <c r="H526" s="1"/>
  <c r="K1015" i="44"/>
  <c r="H1016"/>
  <c r="H1037"/>
  <c r="I1036"/>
  <c r="H1042"/>
  <c r="I1041"/>
  <c r="H1084"/>
  <c r="I1083"/>
  <c r="H526"/>
  <c r="I525"/>
  <c r="H598"/>
  <c r="I597"/>
  <c r="H697"/>
  <c r="I696"/>
  <c r="H612" i="43" s="1"/>
  <c r="H713" i="44"/>
  <c r="I712"/>
  <c r="H750"/>
  <c r="I749"/>
  <c r="K913"/>
  <c r="H914"/>
  <c r="H932"/>
  <c r="I931"/>
  <c r="H931" s="1"/>
  <c r="H633"/>
  <c r="H659"/>
  <c r="H731"/>
  <c r="H816"/>
  <c r="H939"/>
  <c r="H938" s="1"/>
  <c r="K497"/>
  <c r="K496" s="1"/>
  <c r="K495" s="1"/>
  <c r="H641"/>
  <c r="H689"/>
  <c r="H718"/>
  <c r="H735"/>
  <c r="I768"/>
  <c r="I784"/>
  <c r="I792"/>
  <c r="I791" s="1"/>
  <c r="H832"/>
  <c r="J925"/>
  <c r="J924" s="1"/>
  <c r="H955"/>
  <c r="H1072"/>
  <c r="H560"/>
  <c r="I559"/>
  <c r="I555" s="1"/>
  <c r="I554" s="1"/>
  <c r="H575"/>
  <c r="I574"/>
  <c r="H584"/>
  <c r="I583"/>
  <c r="H463" i="43" s="1"/>
  <c r="H594" i="44"/>
  <c r="I593"/>
  <c r="H612"/>
  <c r="I611"/>
  <c r="H482" i="43" s="1"/>
  <c r="H664" i="44"/>
  <c r="I663"/>
  <c r="I672"/>
  <c r="H682"/>
  <c r="I681"/>
  <c r="H717"/>
  <c r="I716"/>
  <c r="H628" i="43" s="1"/>
  <c r="H775" i="44"/>
  <c r="I774"/>
  <c r="H838"/>
  <c r="I837"/>
  <c r="I879"/>
  <c r="H880"/>
  <c r="H888"/>
  <c r="I887"/>
  <c r="H900"/>
  <c r="I899"/>
  <c r="H910"/>
  <c r="I909"/>
  <c r="I905" s="1"/>
  <c r="H945"/>
  <c r="I944"/>
  <c r="K1095"/>
  <c r="H1096"/>
  <c r="H657" i="43" s="1"/>
  <c r="H484" i="44"/>
  <c r="I483"/>
  <c r="I478" s="1"/>
  <c r="H571"/>
  <c r="I570"/>
  <c r="H590"/>
  <c r="I589"/>
  <c r="H604"/>
  <c r="I603"/>
  <c r="H670"/>
  <c r="I669"/>
  <c r="H704"/>
  <c r="I703"/>
  <c r="H710"/>
  <c r="I709"/>
  <c r="H623" i="43" s="1"/>
  <c r="H740" i="44"/>
  <c r="I739"/>
  <c r="H754"/>
  <c r="I753"/>
  <c r="H846"/>
  <c r="I845"/>
  <c r="K872"/>
  <c r="H873"/>
  <c r="I891"/>
  <c r="H892"/>
  <c r="H1047"/>
  <c r="I1046"/>
  <c r="I815"/>
  <c r="L925"/>
  <c r="L924" s="1"/>
  <c r="H842"/>
  <c r="I841"/>
  <c r="H895"/>
  <c r="I894"/>
  <c r="H971"/>
  <c r="I970"/>
  <c r="H983"/>
  <c r="I982"/>
  <c r="H991"/>
  <c r="I990"/>
  <c r="H999"/>
  <c r="I998"/>
  <c r="I1105"/>
  <c r="H1141"/>
  <c r="I1140"/>
  <c r="H959"/>
  <c r="H1056"/>
  <c r="H1068"/>
  <c r="H850"/>
  <c r="I849"/>
  <c r="H987"/>
  <c r="I986"/>
  <c r="H995"/>
  <c r="I994"/>
  <c r="H1076"/>
  <c r="I938"/>
  <c r="I937" s="1"/>
  <c r="I954"/>
  <c r="I958"/>
  <c r="I962"/>
  <c r="H540" i="43"/>
  <c r="I1055" i="44"/>
  <c r="I1063"/>
  <c r="I1067"/>
  <c r="I1071"/>
  <c r="I1075"/>
  <c r="H184" i="43"/>
  <c r="J285"/>
  <c r="J284" s="1"/>
  <c r="J283" s="1"/>
  <c r="G286"/>
  <c r="D352" i="45" s="1"/>
  <c r="D351" s="1"/>
  <c r="D350" s="1"/>
  <c r="D349" s="1"/>
  <c r="G383" i="43"/>
  <c r="D281" i="45" s="1"/>
  <c r="D280" s="1"/>
  <c r="D279" s="1"/>
  <c r="H382" i="43"/>
  <c r="H283"/>
  <c r="J374"/>
  <c r="G375"/>
  <c r="D580" i="45" s="1"/>
  <c r="D579" s="1"/>
  <c r="D578" s="1"/>
  <c r="J396" i="43"/>
  <c r="G397"/>
  <c r="D593" i="45" s="1"/>
  <c r="D592" s="1"/>
  <c r="D591" s="1"/>
  <c r="G370" i="43"/>
  <c r="D577" i="45" s="1"/>
  <c r="D576" s="1"/>
  <c r="D575" s="1"/>
  <c r="H369" i="43"/>
  <c r="I830"/>
  <c r="I832"/>
  <c r="I831" s="1"/>
  <c r="I833"/>
  <c r="G212"/>
  <c r="D363" i="45" s="1"/>
  <c r="D362" s="1"/>
  <c r="D361" s="1"/>
  <c r="H211" i="43"/>
  <c r="G293"/>
  <c r="H292"/>
  <c r="K832"/>
  <c r="K831" s="1"/>
  <c r="K833"/>
  <c r="K830"/>
  <c r="G836"/>
  <c r="D429" i="45" s="1"/>
  <c r="D428" s="1"/>
  <c r="D278"/>
  <c r="D277" s="1"/>
  <c r="G389" i="43"/>
  <c r="G392"/>
  <c r="H777"/>
  <c r="H393"/>
  <c r="J778"/>
  <c r="J777" s="1"/>
  <c r="J776" s="1"/>
  <c r="G390"/>
  <c r="G619"/>
  <c r="I618"/>
  <c r="G823"/>
  <c r="J833"/>
  <c r="J830"/>
  <c r="H583"/>
  <c r="H809"/>
  <c r="H835"/>
  <c r="H436" i="44" l="1"/>
  <c r="H435"/>
  <c r="I427"/>
  <c r="L667"/>
  <c r="L427"/>
  <c r="K1061"/>
  <c r="K1060" s="1"/>
  <c r="G580" i="43"/>
  <c r="K500" i="44"/>
  <c r="D290" i="45"/>
  <c r="D287"/>
  <c r="D286" s="1"/>
  <c r="D285" s="1"/>
  <c r="J390" i="44"/>
  <c r="J389" s="1"/>
  <c r="J388" s="1"/>
  <c r="J310"/>
  <c r="L23"/>
  <c r="L22" s="1"/>
  <c r="L21" s="1"/>
  <c r="K477"/>
  <c r="K117"/>
  <c r="J171"/>
  <c r="J170" s="1"/>
  <c r="J169" s="1"/>
  <c r="K310"/>
  <c r="L310"/>
  <c r="I630"/>
  <c r="H172"/>
  <c r="L71"/>
  <c r="L65" s="1"/>
  <c r="L64" s="1"/>
  <c r="L63" s="1"/>
  <c r="K15"/>
  <c r="K14" s="1"/>
  <c r="K13" s="1"/>
  <c r="L15"/>
  <c r="L14" s="1"/>
  <c r="L13" s="1"/>
  <c r="J15"/>
  <c r="J14" s="1"/>
  <c r="J13" s="1"/>
  <c r="K109"/>
  <c r="K108" s="1"/>
  <c r="K107" s="1"/>
  <c r="J110"/>
  <c r="J666"/>
  <c r="L369"/>
  <c r="L368" s="1"/>
  <c r="L757"/>
  <c r="L756" s="1"/>
  <c r="L524"/>
  <c r="L523" s="1"/>
  <c r="L522" s="1"/>
  <c r="K835"/>
  <c r="K834" s="1"/>
  <c r="L154"/>
  <c r="L153" s="1"/>
  <c r="L152" s="1"/>
  <c r="L782"/>
  <c r="L771" s="1"/>
  <c r="K369"/>
  <c r="K368" s="1"/>
  <c r="L952"/>
  <c r="L951" s="1"/>
  <c r="L950" s="1"/>
  <c r="L949" s="1"/>
  <c r="H614"/>
  <c r="H251" i="43"/>
  <c r="G251" s="1"/>
  <c r="D395" i="45" s="1"/>
  <c r="I312" i="44"/>
  <c r="H501" i="43"/>
  <c r="H500" s="1"/>
  <c r="H497" s="1"/>
  <c r="I966" i="44"/>
  <c r="I965" s="1"/>
  <c r="L878"/>
  <c r="J83"/>
  <c r="J82" s="1"/>
  <c r="J81" s="1"/>
  <c r="J80" s="1"/>
  <c r="J540"/>
  <c r="J539" s="1"/>
  <c r="H379"/>
  <c r="H176"/>
  <c r="L1125"/>
  <c r="L1124" s="1"/>
  <c r="L1123" s="1"/>
  <c r="L1122" s="1"/>
  <c r="L1121" s="1"/>
  <c r="J878"/>
  <c r="L171"/>
  <c r="L170" s="1"/>
  <c r="L169" s="1"/>
  <c r="L168" s="1"/>
  <c r="H894"/>
  <c r="J588"/>
  <c r="J587" s="1"/>
  <c r="J586" s="1"/>
  <c r="L569"/>
  <c r="L568" s="1"/>
  <c r="L567" s="1"/>
  <c r="L747"/>
  <c r="J747"/>
  <c r="J243"/>
  <c r="J242" s="1"/>
  <c r="J241" s="1"/>
  <c r="J240" s="1"/>
  <c r="L390"/>
  <c r="J1125"/>
  <c r="J1124" s="1"/>
  <c r="J1123" s="1"/>
  <c r="J1122" s="1"/>
  <c r="J1121" s="1"/>
  <c r="J1120" s="1"/>
  <c r="L1008"/>
  <c r="K952"/>
  <c r="K951" s="1"/>
  <c r="K950" s="1"/>
  <c r="K949" s="1"/>
  <c r="H883"/>
  <c r="J782"/>
  <c r="J771" s="1"/>
  <c r="H1134"/>
  <c r="I71"/>
  <c r="J952"/>
  <c r="J951" s="1"/>
  <c r="J950" s="1"/>
  <c r="J949" s="1"/>
  <c r="H1010"/>
  <c r="K390"/>
  <c r="H1071"/>
  <c r="J71"/>
  <c r="J65" s="1"/>
  <c r="J64" s="1"/>
  <c r="J63" s="1"/>
  <c r="J890"/>
  <c r="L905"/>
  <c r="L904" s="1"/>
  <c r="L903" s="1"/>
  <c r="L902" s="1"/>
  <c r="L901" s="1"/>
  <c r="K905"/>
  <c r="K904" s="1"/>
  <c r="K903" s="1"/>
  <c r="I1009"/>
  <c r="H1009" s="1"/>
  <c r="H597"/>
  <c r="H1083"/>
  <c r="H639"/>
  <c r="L190"/>
  <c r="L189" s="1"/>
  <c r="L188" s="1"/>
  <c r="K71"/>
  <c r="K65" s="1"/>
  <c r="K64" s="1"/>
  <c r="K63" s="1"/>
  <c r="H1130"/>
  <c r="H84"/>
  <c r="H200"/>
  <c r="I48"/>
  <c r="I47" s="1"/>
  <c r="J1026"/>
  <c r="J1025" s="1"/>
  <c r="J1024" s="1"/>
  <c r="K980"/>
  <c r="K979" s="1"/>
  <c r="J905"/>
  <c r="J904" s="1"/>
  <c r="J903" s="1"/>
  <c r="J902" s="1"/>
  <c r="J901" s="1"/>
  <c r="K747"/>
  <c r="K863"/>
  <c r="K862" s="1"/>
  <c r="K861" s="1"/>
  <c r="L724"/>
  <c r="J707"/>
  <c r="J706" s="1"/>
  <c r="J835"/>
  <c r="J834" s="1"/>
  <c r="K171"/>
  <c r="K170" s="1"/>
  <c r="K169" s="1"/>
  <c r="K168" s="1"/>
  <c r="L835"/>
  <c r="L834" s="1"/>
  <c r="I126"/>
  <c r="J369"/>
  <c r="J368" s="1"/>
  <c r="D275" i="45"/>
  <c r="D272" s="1"/>
  <c r="G379" i="43"/>
  <c r="H378"/>
  <c r="K630" i="44"/>
  <c r="L1059"/>
  <c r="L1058" s="1"/>
  <c r="D160" i="45"/>
  <c r="D159" s="1"/>
  <c r="J630" i="44"/>
  <c r="K1125"/>
  <c r="K1124" s="1"/>
  <c r="K1123" s="1"/>
  <c r="K1122" s="1"/>
  <c r="K1121" s="1"/>
  <c r="K569"/>
  <c r="K568" s="1"/>
  <c r="K567" s="1"/>
  <c r="J693"/>
  <c r="J692" s="1"/>
  <c r="K693"/>
  <c r="K692" s="1"/>
  <c r="L693"/>
  <c r="L692" s="1"/>
  <c r="D232" i="45"/>
  <c r="D231" s="1"/>
  <c r="D230" s="1"/>
  <c r="D229" s="1"/>
  <c r="K344" i="44"/>
  <c r="K343" s="1"/>
  <c r="K342" s="1"/>
  <c r="H415"/>
  <c r="L344"/>
  <c r="L343" s="1"/>
  <c r="L342" s="1"/>
  <c r="I171"/>
  <c r="J160"/>
  <c r="J154" s="1"/>
  <c r="J153" s="1"/>
  <c r="J152" s="1"/>
  <c r="J117"/>
  <c r="H49"/>
  <c r="J1079"/>
  <c r="H1079" s="1"/>
  <c r="L890"/>
  <c r="L877" s="1"/>
  <c r="L876" s="1"/>
  <c r="L875" s="1"/>
  <c r="K126"/>
  <c r="L666"/>
  <c r="J1008"/>
  <c r="H76"/>
  <c r="K48"/>
  <c r="K23"/>
  <c r="K22" s="1"/>
  <c r="K21" s="1"/>
  <c r="H466"/>
  <c r="L135"/>
  <c r="H792"/>
  <c r="H712"/>
  <c r="H40"/>
  <c r="J647"/>
  <c r="H791"/>
  <c r="H788"/>
  <c r="K757"/>
  <c r="K756" s="1"/>
  <c r="J724"/>
  <c r="I497" i="43"/>
  <c r="H518" i="44"/>
  <c r="H447"/>
  <c r="L477"/>
  <c r="K524"/>
  <c r="K523" s="1"/>
  <c r="K522" s="1"/>
  <c r="J23"/>
  <c r="J22" s="1"/>
  <c r="J21" s="1"/>
  <c r="H327"/>
  <c r="H528"/>
  <c r="J477"/>
  <c r="J344"/>
  <c r="J343" s="1"/>
  <c r="J342" s="1"/>
  <c r="H302"/>
  <c r="H448"/>
  <c r="H443"/>
  <c r="H332"/>
  <c r="K540"/>
  <c r="K539" s="1"/>
  <c r="L47"/>
  <c r="L46" s="1"/>
  <c r="L45" s="1"/>
  <c r="J135"/>
  <c r="L83"/>
  <c r="L82" s="1"/>
  <c r="L81" s="1"/>
  <c r="L80" s="1"/>
  <c r="H1088"/>
  <c r="H1080"/>
  <c r="L1026"/>
  <c r="L1025" s="1"/>
  <c r="L1024" s="1"/>
  <c r="L980"/>
  <c r="L979" s="1"/>
  <c r="K878"/>
  <c r="K877" s="1"/>
  <c r="K876" s="1"/>
  <c r="K875" s="1"/>
  <c r="L588"/>
  <c r="L587" s="1"/>
  <c r="L586" s="1"/>
  <c r="L553" s="1"/>
  <c r="L540"/>
  <c r="L539" s="1"/>
  <c r="H131"/>
  <c r="K782"/>
  <c r="K771" s="1"/>
  <c r="H632"/>
  <c r="H29"/>
  <c r="H143"/>
  <c r="I331"/>
  <c r="H331" s="1"/>
  <c r="J48"/>
  <c r="J47" s="1"/>
  <c r="J46" s="1"/>
  <c r="J45" s="1"/>
  <c r="H744"/>
  <c r="H164"/>
  <c r="H867"/>
  <c r="H472"/>
  <c r="J980"/>
  <c r="J979" s="1"/>
  <c r="H779"/>
  <c r="H726"/>
  <c r="H204"/>
  <c r="K1026"/>
  <c r="K1025" s="1"/>
  <c r="K1024" s="1"/>
  <c r="I787"/>
  <c r="H787" s="1"/>
  <c r="H416"/>
  <c r="H127"/>
  <c r="K154"/>
  <c r="K153" s="1"/>
  <c r="K152" s="1"/>
  <c r="H864"/>
  <c r="K724"/>
  <c r="L647"/>
  <c r="J190"/>
  <c r="J189" s="1"/>
  <c r="J188" s="1"/>
  <c r="L863"/>
  <c r="L862" s="1"/>
  <c r="L861" s="1"/>
  <c r="L860" s="1"/>
  <c r="J757"/>
  <c r="J756" s="1"/>
  <c r="K588"/>
  <c r="K587" s="1"/>
  <c r="K586" s="1"/>
  <c r="J569"/>
  <c r="J568" s="1"/>
  <c r="J567" s="1"/>
  <c r="K90" i="43"/>
  <c r="K89" s="1"/>
  <c r="K88" s="1"/>
  <c r="I17" i="46" s="1"/>
  <c r="K91" i="43"/>
  <c r="K190" i="44"/>
  <c r="K189" s="1"/>
  <c r="K188" s="1"/>
  <c r="K135"/>
  <c r="K83"/>
  <c r="K82" s="1"/>
  <c r="K81" s="1"/>
  <c r="K80" s="1"/>
  <c r="H32"/>
  <c r="H247"/>
  <c r="D357" i="45"/>
  <c r="J90" i="43"/>
  <c r="J89" s="1"/>
  <c r="J88" s="1"/>
  <c r="H17" i="46" s="1"/>
  <c r="J91" i="43"/>
  <c r="I90"/>
  <c r="I89" s="1"/>
  <c r="I88" s="1"/>
  <c r="G17" i="46" s="1"/>
  <c r="I91" i="43"/>
  <c r="H688" i="44"/>
  <c r="H53"/>
  <c r="I1125"/>
  <c r="H578"/>
  <c r="H88"/>
  <c r="K306"/>
  <c r="K288" s="1"/>
  <c r="J256" i="43"/>
  <c r="L306" i="44"/>
  <c r="L288" s="1"/>
  <c r="K256" i="43"/>
  <c r="J306" i="44"/>
  <c r="J288" s="1"/>
  <c r="I256" i="43"/>
  <c r="H640" i="44"/>
  <c r="I1087"/>
  <c r="H1087" s="1"/>
  <c r="I517"/>
  <c r="H328"/>
  <c r="H207"/>
  <c r="I306"/>
  <c r="H72"/>
  <c r="J126"/>
  <c r="H384"/>
  <c r="H762"/>
  <c r="H733"/>
  <c r="H180"/>
  <c r="I199"/>
  <c r="H199" s="1"/>
  <c r="J860"/>
  <c r="H41"/>
  <c r="H1075"/>
  <c r="H729"/>
  <c r="H831"/>
  <c r="K653"/>
  <c r="K652" s="1"/>
  <c r="K647" s="1"/>
  <c r="J562" i="43"/>
  <c r="H56" i="44"/>
  <c r="H763"/>
  <c r="H734"/>
  <c r="H887"/>
  <c r="H730"/>
  <c r="H593"/>
  <c r="H574"/>
  <c r="K711"/>
  <c r="K706" s="1"/>
  <c r="K673"/>
  <c r="K672" s="1"/>
  <c r="J578" i="43"/>
  <c r="H57" i="44"/>
  <c r="H92"/>
  <c r="H122"/>
  <c r="H422"/>
  <c r="L707"/>
  <c r="L706" s="1"/>
  <c r="H203"/>
  <c r="H192"/>
  <c r="H196"/>
  <c r="G285" i="43"/>
  <c r="H658" i="44"/>
  <c r="H1126"/>
  <c r="H454"/>
  <c r="H303"/>
  <c r="I471"/>
  <c r="H471" s="1"/>
  <c r="I191"/>
  <c r="H191" s="1"/>
  <c r="H444"/>
  <c r="H417"/>
  <c r="I110"/>
  <c r="H258"/>
  <c r="J1152"/>
  <c r="H1152" s="1"/>
  <c r="H650"/>
  <c r="H559" i="43"/>
  <c r="H111" i="44"/>
  <c r="H257"/>
  <c r="H307"/>
  <c r="K54" i="43"/>
  <c r="K53" s="1"/>
  <c r="I328"/>
  <c r="I327" s="1"/>
  <c r="J328"/>
  <c r="J327" s="1"/>
  <c r="J326" s="1"/>
  <c r="H421" i="44"/>
  <c r="L1151"/>
  <c r="L1150" s="1"/>
  <c r="L1149" s="1"/>
  <c r="I59" i="46" s="1"/>
  <c r="I58" s="1"/>
  <c r="K1151" i="44"/>
  <c r="K1150" s="1"/>
  <c r="K1149" s="1"/>
  <c r="I649"/>
  <c r="I648" s="1"/>
  <c r="I622" s="1"/>
  <c r="K500" i="43"/>
  <c r="G647"/>
  <c r="G400"/>
  <c r="G721"/>
  <c r="D205" i="45" s="1"/>
  <c r="D204" s="1"/>
  <c r="D203" s="1"/>
  <c r="D202" s="1"/>
  <c r="G438" i="43"/>
  <c r="D586" i="45" s="1"/>
  <c r="D585" s="1"/>
  <c r="D584" s="1"/>
  <c r="I743" i="44"/>
  <c r="I742" s="1"/>
  <c r="H742" s="1"/>
  <c r="H214"/>
  <c r="K458"/>
  <c r="K457" s="1"/>
  <c r="K426" s="1"/>
  <c r="J168"/>
  <c r="H1153"/>
  <c r="G401" i="43"/>
  <c r="D597" i="45" s="1"/>
  <c r="D596" s="1"/>
  <c r="D595" s="1"/>
  <c r="I250" i="43"/>
  <c r="G185"/>
  <c r="H167"/>
  <c r="G167" s="1"/>
  <c r="G646"/>
  <c r="D59" i="45" s="1"/>
  <c r="D58" s="1"/>
  <c r="J131" i="43"/>
  <c r="J130" s="1"/>
  <c r="G98"/>
  <c r="H97"/>
  <c r="I60"/>
  <c r="I59" s="1"/>
  <c r="I58" s="1"/>
  <c r="I57" s="1"/>
  <c r="I56" s="1"/>
  <c r="G15" i="46" s="1"/>
  <c r="K772" i="43"/>
  <c r="K771" s="1"/>
  <c r="J769" s="1"/>
  <c r="J768" s="1"/>
  <c r="G821"/>
  <c r="G648"/>
  <c r="D61" i="45" s="1"/>
  <c r="D60" s="1"/>
  <c r="K60" i="43"/>
  <c r="K59" s="1"/>
  <c r="K58" s="1"/>
  <c r="K57" s="1"/>
  <c r="K56" s="1"/>
  <c r="I15" i="46" s="1"/>
  <c r="I772" i="43"/>
  <c r="I771" s="1"/>
  <c r="J60"/>
  <c r="J59" s="1"/>
  <c r="J58" s="1"/>
  <c r="J57" s="1"/>
  <c r="J56" s="1"/>
  <c r="H15" i="46" s="1"/>
  <c r="I131" i="43"/>
  <c r="I130" s="1"/>
  <c r="K131"/>
  <c r="K130" s="1"/>
  <c r="J772"/>
  <c r="J771" s="1"/>
  <c r="I769" s="1"/>
  <c r="I768" s="1"/>
  <c r="H506" i="44"/>
  <c r="L458"/>
  <c r="L457" s="1"/>
  <c r="J1106"/>
  <c r="J1105" s="1"/>
  <c r="J1104" s="1"/>
  <c r="J1103" s="1"/>
  <c r="H1108"/>
  <c r="I1145"/>
  <c r="I1144" s="1"/>
  <c r="I1143" s="1"/>
  <c r="H1143" s="1"/>
  <c r="J524"/>
  <c r="H497"/>
  <c r="H465"/>
  <c r="J1061"/>
  <c r="J1060" s="1"/>
  <c r="H356"/>
  <c r="L629"/>
  <c r="L628" s="1"/>
  <c r="L621" s="1"/>
  <c r="H420"/>
  <c r="L116"/>
  <c r="L115" s="1"/>
  <c r="H532"/>
  <c r="I531"/>
  <c r="H531" s="1"/>
  <c r="H654"/>
  <c r="H195"/>
  <c r="H215"/>
  <c r="H1028"/>
  <c r="I961"/>
  <c r="H961" s="1"/>
  <c r="H962"/>
  <c r="H753"/>
  <c r="I752"/>
  <c r="H752" s="1"/>
  <c r="H703"/>
  <c r="I702"/>
  <c r="H702" s="1"/>
  <c r="H669"/>
  <c r="I668"/>
  <c r="I667" s="1"/>
  <c r="H505"/>
  <c r="H909"/>
  <c r="I662"/>
  <c r="H663"/>
  <c r="H611"/>
  <c r="I610"/>
  <c r="H559"/>
  <c r="H503"/>
  <c r="I502"/>
  <c r="I695"/>
  <c r="I694" s="1"/>
  <c r="I693" s="1"/>
  <c r="H696"/>
  <c r="H695" s="1"/>
  <c r="I1124"/>
  <c r="H1036"/>
  <c r="I1035"/>
  <c r="H1035" s="1"/>
  <c r="H546"/>
  <c r="I545"/>
  <c r="H545" s="1"/>
  <c r="I542"/>
  <c r="H543"/>
  <c r="I391"/>
  <c r="H312" i="43" s="1"/>
  <c r="H392" i="44"/>
  <c r="H185"/>
  <c r="I184"/>
  <c r="H184" s="1"/>
  <c r="I16"/>
  <c r="H17"/>
  <c r="H250"/>
  <c r="I243"/>
  <c r="I360"/>
  <c r="H361"/>
  <c r="I337"/>
  <c r="H337" s="1"/>
  <c r="I338"/>
  <c r="H339"/>
  <c r="H222"/>
  <c r="I221"/>
  <c r="H221" s="1"/>
  <c r="I117"/>
  <c r="H118"/>
  <c r="H1140"/>
  <c r="I1139"/>
  <c r="H982"/>
  <c r="I981"/>
  <c r="H891"/>
  <c r="I890"/>
  <c r="H768"/>
  <c r="I767"/>
  <c r="K912"/>
  <c r="H913"/>
  <c r="H1003"/>
  <c r="I1002"/>
  <c r="H920"/>
  <c r="I919"/>
  <c r="H536"/>
  <c r="J535"/>
  <c r="H535" s="1"/>
  <c r="L244"/>
  <c r="H245"/>
  <c r="H460"/>
  <c r="J459"/>
  <c r="I395"/>
  <c r="H395" s="1"/>
  <c r="H396"/>
  <c r="H1055"/>
  <c r="I1054"/>
  <c r="H954"/>
  <c r="I953"/>
  <c r="H815"/>
  <c r="I814"/>
  <c r="I844"/>
  <c r="H844" s="1"/>
  <c r="H845"/>
  <c r="H739"/>
  <c r="I738"/>
  <c r="H709"/>
  <c r="I708"/>
  <c r="H687"/>
  <c r="I686"/>
  <c r="H603"/>
  <c r="I602"/>
  <c r="H570"/>
  <c r="I569"/>
  <c r="H483"/>
  <c r="H944"/>
  <c r="I943"/>
  <c r="H899"/>
  <c r="I898"/>
  <c r="I862"/>
  <c r="I773"/>
  <c r="H774"/>
  <c r="H716"/>
  <c r="I715"/>
  <c r="I656"/>
  <c r="H656" s="1"/>
  <c r="H657"/>
  <c r="H631"/>
  <c r="H784"/>
  <c r="I783"/>
  <c r="I1151"/>
  <c r="H1041"/>
  <c r="I1040"/>
  <c r="H1040" s="1"/>
  <c r="H1027"/>
  <c r="H759"/>
  <c r="I758"/>
  <c r="I452"/>
  <c r="H453"/>
  <c r="H514"/>
  <c r="I513"/>
  <c r="H513" s="1"/>
  <c r="I137"/>
  <c r="H138"/>
  <c r="I107"/>
  <c r="I549"/>
  <c r="H549" s="1"/>
  <c r="H550"/>
  <c r="H294"/>
  <c r="I293"/>
  <c r="I288" s="1"/>
  <c r="I399"/>
  <c r="H400"/>
  <c r="H355"/>
  <c r="I345"/>
  <c r="H346"/>
  <c r="H265"/>
  <c r="I264"/>
  <c r="I230"/>
  <c r="H231"/>
  <c r="H142"/>
  <c r="I141"/>
  <c r="H141" s="1"/>
  <c r="H104"/>
  <c r="I103"/>
  <c r="H365"/>
  <c r="I364"/>
  <c r="H364" s="1"/>
  <c r="H319"/>
  <c r="I318"/>
  <c r="H674"/>
  <c r="I83"/>
  <c r="H348"/>
  <c r="H496"/>
  <c r="I1066"/>
  <c r="H1066" s="1"/>
  <c r="H1067"/>
  <c r="H1046"/>
  <c r="I1045"/>
  <c r="H1045" s="1"/>
  <c r="H589"/>
  <c r="I588"/>
  <c r="I836"/>
  <c r="H837"/>
  <c r="I680"/>
  <c r="H680" s="1"/>
  <c r="H681"/>
  <c r="I582"/>
  <c r="H582" s="1"/>
  <c r="H583"/>
  <c r="I748"/>
  <c r="H749"/>
  <c r="I724"/>
  <c r="H725"/>
  <c r="H525"/>
  <c r="I524"/>
  <c r="I856"/>
  <c r="H856" s="1"/>
  <c r="H857"/>
  <c r="I160"/>
  <c r="H161"/>
  <c r="I147"/>
  <c r="H148"/>
  <c r="H96"/>
  <c r="I95"/>
  <c r="H95" s="1"/>
  <c r="H313"/>
  <c r="I403"/>
  <c r="H403" s="1"/>
  <c r="H404"/>
  <c r="H371"/>
  <c r="I370"/>
  <c r="I236"/>
  <c r="H237"/>
  <c r="I155"/>
  <c r="H156"/>
  <c r="H25"/>
  <c r="I24"/>
  <c r="I23" s="1"/>
  <c r="H1021"/>
  <c r="I1020"/>
  <c r="I936"/>
  <c r="H936" s="1"/>
  <c r="H937"/>
  <c r="H994"/>
  <c r="I993"/>
  <c r="H993" s="1"/>
  <c r="H849"/>
  <c r="I848"/>
  <c r="H848" s="1"/>
  <c r="H998"/>
  <c r="I997"/>
  <c r="H997" s="1"/>
  <c r="H879"/>
  <c r="I878"/>
  <c r="H1063"/>
  <c r="I1062"/>
  <c r="H958"/>
  <c r="I957"/>
  <c r="H957" s="1"/>
  <c r="H986"/>
  <c r="I985"/>
  <c r="H985" s="1"/>
  <c r="H778"/>
  <c r="I777"/>
  <c r="H777" s="1"/>
  <c r="I1104"/>
  <c r="H990"/>
  <c r="I989"/>
  <c r="H989" s="1"/>
  <c r="H970"/>
  <c r="H841"/>
  <c r="I840"/>
  <c r="H840" s="1"/>
  <c r="H830"/>
  <c r="I829"/>
  <c r="K871"/>
  <c r="H872"/>
  <c r="K1094"/>
  <c r="K1093" s="1"/>
  <c r="K1059" s="1"/>
  <c r="K1058" s="1"/>
  <c r="H1095"/>
  <c r="K1014"/>
  <c r="H1015"/>
  <c r="H927"/>
  <c r="I926"/>
  <c r="H254"/>
  <c r="I253"/>
  <c r="H253" s="1"/>
  <c r="H495"/>
  <c r="G369" i="43"/>
  <c r="G283"/>
  <c r="G583"/>
  <c r="H582"/>
  <c r="G582" s="1"/>
  <c r="G645"/>
  <c r="I644"/>
  <c r="H776"/>
  <c r="G292"/>
  <c r="H291"/>
  <c r="G291" s="1"/>
  <c r="J395"/>
  <c r="G396"/>
  <c r="G184"/>
  <c r="H183"/>
  <c r="H808"/>
  <c r="G809"/>
  <c r="G720"/>
  <c r="H719"/>
  <c r="J54"/>
  <c r="J53" s="1"/>
  <c r="H834"/>
  <c r="G835"/>
  <c r="I617"/>
  <c r="G618"/>
  <c r="G211"/>
  <c r="H210"/>
  <c r="G374"/>
  <c r="H381"/>
  <c r="G382"/>
  <c r="G437"/>
  <c r="G436"/>
  <c r="G284"/>
  <c r="K389" i="44" l="1"/>
  <c r="K388" s="1"/>
  <c r="K353" s="1"/>
  <c r="L389"/>
  <c r="L388" s="1"/>
  <c r="L353" s="1"/>
  <c r="L723"/>
  <c r="H427"/>
  <c r="K667"/>
  <c r="K666" s="1"/>
  <c r="L426"/>
  <c r="D289" i="45"/>
  <c r="D288" s="1"/>
  <c r="D271" s="1"/>
  <c r="H377" i="43"/>
  <c r="H107" i="44"/>
  <c r="K553"/>
  <c r="K116"/>
  <c r="K115" s="1"/>
  <c r="K114" s="1"/>
  <c r="K62" s="1"/>
  <c r="H126"/>
  <c r="H171"/>
  <c r="H109"/>
  <c r="H517"/>
  <c r="H71"/>
  <c r="H108"/>
  <c r="J287"/>
  <c r="J286" s="1"/>
  <c r="J284" s="1"/>
  <c r="L287"/>
  <c r="L286" s="1"/>
  <c r="L284" s="1"/>
  <c r="K287"/>
  <c r="K286" s="1"/>
  <c r="K284" s="1"/>
  <c r="H288"/>
  <c r="L12"/>
  <c r="L11" s="1"/>
  <c r="H110"/>
  <c r="J553"/>
  <c r="K723"/>
  <c r="K722" s="1"/>
  <c r="L521"/>
  <c r="G500" i="43"/>
  <c r="L978" i="44"/>
  <c r="L977" s="1"/>
  <c r="L948" s="1"/>
  <c r="K629"/>
  <c r="K628" s="1"/>
  <c r="H673"/>
  <c r="H250" i="43"/>
  <c r="G250" s="1"/>
  <c r="H672" i="44"/>
  <c r="J1118"/>
  <c r="J978"/>
  <c r="J977" s="1"/>
  <c r="L151"/>
  <c r="H622"/>
  <c r="J877"/>
  <c r="J876" s="1"/>
  <c r="J875" s="1"/>
  <c r="J826" s="1"/>
  <c r="I1086"/>
  <c r="H1086" s="1"/>
  <c r="J723"/>
  <c r="J722" s="1"/>
  <c r="H890"/>
  <c r="H160"/>
  <c r="H1125"/>
  <c r="H312"/>
  <c r="I311"/>
  <c r="L1120"/>
  <c r="J684"/>
  <c r="J629"/>
  <c r="J628" s="1"/>
  <c r="J621" s="1"/>
  <c r="I835"/>
  <c r="J116"/>
  <c r="J115" s="1"/>
  <c r="I190"/>
  <c r="I189" s="1"/>
  <c r="G770" i="43"/>
  <c r="D264" i="45" s="1"/>
  <c r="H769" i="43"/>
  <c r="G378"/>
  <c r="J1059" i="44"/>
  <c r="J1058" s="1"/>
  <c r="J12"/>
  <c r="J11" s="1"/>
  <c r="K521"/>
  <c r="L684"/>
  <c r="L613" s="1"/>
  <c r="K684"/>
  <c r="H370"/>
  <c r="I369"/>
  <c r="I368" s="1"/>
  <c r="H368" s="1"/>
  <c r="J114"/>
  <c r="J62" s="1"/>
  <c r="H48"/>
  <c r="L722"/>
  <c r="I458"/>
  <c r="I457" s="1"/>
  <c r="K47"/>
  <c r="K46" s="1"/>
  <c r="K45" s="1"/>
  <c r="K12" s="1"/>
  <c r="K11" s="1"/>
  <c r="H863"/>
  <c r="L826"/>
  <c r="H653"/>
  <c r="L114"/>
  <c r="L62" s="1"/>
  <c r="K151"/>
  <c r="G719" i="43"/>
  <c r="H718"/>
  <c r="G718" s="1"/>
  <c r="K497"/>
  <c r="K496" s="1"/>
  <c r="D57" i="45"/>
  <c r="K1120" i="44"/>
  <c r="H59" i="46"/>
  <c r="H58" s="1"/>
  <c r="H306" i="44"/>
  <c r="H399"/>
  <c r="H315" i="43"/>
  <c r="H652" i="44"/>
  <c r="J353"/>
  <c r="D394" i="45"/>
  <c r="K41" i="43"/>
  <c r="K40" s="1"/>
  <c r="K30"/>
  <c r="K29" s="1"/>
  <c r="K28" s="1"/>
  <c r="I13" i="46" s="1"/>
  <c r="H1145" i="44"/>
  <c r="J151"/>
  <c r="H649"/>
  <c r="H743"/>
  <c r="G501" i="43"/>
  <c r="G168"/>
  <c r="H131"/>
  <c r="G132"/>
  <c r="D475" i="45" s="1"/>
  <c r="D474" s="1"/>
  <c r="D473" s="1"/>
  <c r="H772" i="43"/>
  <c r="G773"/>
  <c r="K667"/>
  <c r="K666" s="1"/>
  <c r="I667"/>
  <c r="I666" s="1"/>
  <c r="J667"/>
  <c r="J666" s="1"/>
  <c r="H60"/>
  <c r="G61"/>
  <c r="D472" i="45" s="1"/>
  <c r="D471" s="1"/>
  <c r="D470" s="1"/>
  <c r="H656" i="43"/>
  <c r="H96"/>
  <c r="G97"/>
  <c r="H1105" i="44"/>
  <c r="H1106"/>
  <c r="I170"/>
  <c r="H170" s="1"/>
  <c r="J523"/>
  <c r="J522" s="1"/>
  <c r="J521" s="1"/>
  <c r="I925"/>
  <c r="H926"/>
  <c r="I828"/>
  <c r="H829"/>
  <c r="I1103"/>
  <c r="H1104"/>
  <c r="H524"/>
  <c r="I523"/>
  <c r="L243"/>
  <c r="L242" s="1"/>
  <c r="L241" s="1"/>
  <c r="L240" s="1"/>
  <c r="H244"/>
  <c r="K902"/>
  <c r="K901" s="1"/>
  <c r="H912"/>
  <c r="H555"/>
  <c r="K870"/>
  <c r="H871"/>
  <c r="H155"/>
  <c r="I154"/>
  <c r="H147"/>
  <c r="I146"/>
  <c r="H146" s="1"/>
  <c r="H724"/>
  <c r="I46"/>
  <c r="H264"/>
  <c r="I263"/>
  <c r="H293"/>
  <c r="H1151"/>
  <c r="I1150"/>
  <c r="H715"/>
  <c r="I711"/>
  <c r="H711" s="1"/>
  <c r="H862"/>
  <c r="I861"/>
  <c r="H943"/>
  <c r="I942"/>
  <c r="H569"/>
  <c r="I568"/>
  <c r="H648"/>
  <c r="I647"/>
  <c r="H708"/>
  <c r="I707"/>
  <c r="I952"/>
  <c r="H953"/>
  <c r="H919"/>
  <c r="I918"/>
  <c r="H1139"/>
  <c r="I1138"/>
  <c r="H16"/>
  <c r="I15"/>
  <c r="H391"/>
  <c r="I390"/>
  <c r="I389" s="1"/>
  <c r="H878"/>
  <c r="I877"/>
  <c r="I1019"/>
  <c r="H1020"/>
  <c r="H588"/>
  <c r="I587"/>
  <c r="H230"/>
  <c r="I229"/>
  <c r="H345"/>
  <c r="I344"/>
  <c r="H137"/>
  <c r="I136"/>
  <c r="I772"/>
  <c r="H773"/>
  <c r="H117"/>
  <c r="I116"/>
  <c r="H338"/>
  <c r="I336"/>
  <c r="H65"/>
  <c r="I64"/>
  <c r="H1124"/>
  <c r="H502"/>
  <c r="I501"/>
  <c r="I500" s="1"/>
  <c r="H610"/>
  <c r="I609"/>
  <c r="H905"/>
  <c r="I904"/>
  <c r="H668"/>
  <c r="I1026"/>
  <c r="H965"/>
  <c r="H966"/>
  <c r="I1061"/>
  <c r="H1062"/>
  <c r="H24"/>
  <c r="H83"/>
  <c r="I82"/>
  <c r="I451"/>
  <c r="H451" s="1"/>
  <c r="H452"/>
  <c r="H630"/>
  <c r="I242"/>
  <c r="K1008"/>
  <c r="K978" s="1"/>
  <c r="K977" s="1"/>
  <c r="K948" s="1"/>
  <c r="H1014"/>
  <c r="H1093"/>
  <c r="H1094"/>
  <c r="H236"/>
  <c r="I235"/>
  <c r="H748"/>
  <c r="I747"/>
  <c r="H747" s="1"/>
  <c r="H836"/>
  <c r="H318"/>
  <c r="H103"/>
  <c r="I102"/>
  <c r="H758"/>
  <c r="I757"/>
  <c r="H783"/>
  <c r="I782"/>
  <c r="H782" s="1"/>
  <c r="H898"/>
  <c r="I897"/>
  <c r="H897" s="1"/>
  <c r="H478"/>
  <c r="H602"/>
  <c r="I601"/>
  <c r="H601" s="1"/>
  <c r="H686"/>
  <c r="I685"/>
  <c r="H738"/>
  <c r="I737"/>
  <c r="H737" s="1"/>
  <c r="H814"/>
  <c r="I813"/>
  <c r="H1054"/>
  <c r="I1053"/>
  <c r="H1053" s="1"/>
  <c r="H459"/>
  <c r="J458"/>
  <c r="H1002"/>
  <c r="I1001"/>
  <c r="H1001" s="1"/>
  <c r="H767"/>
  <c r="I766"/>
  <c r="H766" s="1"/>
  <c r="I980"/>
  <c r="H981"/>
  <c r="H360"/>
  <c r="I359"/>
  <c r="H542"/>
  <c r="I541"/>
  <c r="H694"/>
  <c r="H662"/>
  <c r="I661"/>
  <c r="H661" s="1"/>
  <c r="G834" i="43"/>
  <c r="H833"/>
  <c r="I41"/>
  <c r="J394"/>
  <c r="G395"/>
  <c r="G210"/>
  <c r="H209"/>
  <c r="I326"/>
  <c r="I54"/>
  <c r="G183"/>
  <c r="H182"/>
  <c r="G182" s="1"/>
  <c r="G381"/>
  <c r="I616"/>
  <c r="G617"/>
  <c r="G808"/>
  <c r="H807"/>
  <c r="G807" s="1"/>
  <c r="G644"/>
  <c r="J41"/>
  <c r="J40" s="1"/>
  <c r="K425" i="44" l="1"/>
  <c r="K621"/>
  <c r="K613" s="1"/>
  <c r="L425"/>
  <c r="I426"/>
  <c r="L277"/>
  <c r="L276" s="1"/>
  <c r="I310"/>
  <c r="H310" s="1"/>
  <c r="K276"/>
  <c r="J948"/>
  <c r="H1138"/>
  <c r="I1113"/>
  <c r="I1102" s="1"/>
  <c r="J1117"/>
  <c r="J1116" s="1"/>
  <c r="J1115" s="1"/>
  <c r="I799" i="43"/>
  <c r="L1118" i="44"/>
  <c r="K1118"/>
  <c r="J613"/>
  <c r="I1123"/>
  <c r="I1122" s="1"/>
  <c r="I1121" s="1"/>
  <c r="D270" i="45"/>
  <c r="D269" s="1"/>
  <c r="D268" s="1"/>
  <c r="H190" i="44"/>
  <c r="G769" i="43"/>
  <c r="H768"/>
  <c r="H647" i="44"/>
  <c r="I629"/>
  <c r="H629" s="1"/>
  <c r="K721"/>
  <c r="K720" s="1"/>
  <c r="L721"/>
  <c r="L720" s="1"/>
  <c r="J721"/>
  <c r="J720" s="1"/>
  <c r="I771"/>
  <c r="H771" s="1"/>
  <c r="G616" i="43"/>
  <c r="H47" i="44"/>
  <c r="G497" i="43"/>
  <c r="H130"/>
  <c r="G131"/>
  <c r="H655"/>
  <c r="H525"/>
  <c r="H95"/>
  <c r="G96"/>
  <c r="G60"/>
  <c r="H59"/>
  <c r="H771"/>
  <c r="G771" s="1"/>
  <c r="G772"/>
  <c r="H667"/>
  <c r="G668"/>
  <c r="D123" i="45" s="1"/>
  <c r="D122" s="1"/>
  <c r="D121" s="1"/>
  <c r="H369" i="44"/>
  <c r="H243"/>
  <c r="I169"/>
  <c r="H169" s="1"/>
  <c r="H359"/>
  <c r="I354"/>
  <c r="J457"/>
  <c r="J426" s="1"/>
  <c r="J425" s="1"/>
  <c r="H458"/>
  <c r="I756"/>
  <c r="H756" s="1"/>
  <c r="H757"/>
  <c r="I101"/>
  <c r="H102"/>
  <c r="H952"/>
  <c r="I951"/>
  <c r="I950" s="1"/>
  <c r="H1103"/>
  <c r="H541"/>
  <c r="I540"/>
  <c r="I812"/>
  <c r="H813"/>
  <c r="H685"/>
  <c r="H189"/>
  <c r="I241"/>
  <c r="H242"/>
  <c r="H82"/>
  <c r="I81"/>
  <c r="H772"/>
  <c r="H1019"/>
  <c r="I1008"/>
  <c r="H1008" s="1"/>
  <c r="I827"/>
  <c r="H828"/>
  <c r="I834"/>
  <c r="H834" s="1"/>
  <c r="H835"/>
  <c r="H667"/>
  <c r="I666"/>
  <c r="H666" s="1"/>
  <c r="H609"/>
  <c r="I608"/>
  <c r="H336"/>
  <c r="I335"/>
  <c r="H335" s="1"/>
  <c r="I343"/>
  <c r="H344"/>
  <c r="H587"/>
  <c r="I586"/>
  <c r="H586" s="1"/>
  <c r="H390"/>
  <c r="I706"/>
  <c r="H706" s="1"/>
  <c r="H707"/>
  <c r="H568"/>
  <c r="I567"/>
  <c r="H567" s="1"/>
  <c r="I860"/>
  <c r="H861"/>
  <c r="H1150"/>
  <c r="I1149"/>
  <c r="H263"/>
  <c r="I153"/>
  <c r="H154"/>
  <c r="H554"/>
  <c r="H523"/>
  <c r="I522"/>
  <c r="I723"/>
  <c r="H693"/>
  <c r="I692"/>
  <c r="H692" s="1"/>
  <c r="I234"/>
  <c r="H234" s="1"/>
  <c r="H235"/>
  <c r="H23"/>
  <c r="H22" s="1"/>
  <c r="I22"/>
  <c r="I21" s="1"/>
  <c r="H21" s="1"/>
  <c r="K860"/>
  <c r="K826" s="1"/>
  <c r="H870"/>
  <c r="H925"/>
  <c r="I924"/>
  <c r="H924" s="1"/>
  <c r="I979"/>
  <c r="H980"/>
  <c r="H1061"/>
  <c r="I1060"/>
  <c r="H1026"/>
  <c r="I1025"/>
  <c r="I903"/>
  <c r="H904"/>
  <c r="H501"/>
  <c r="H64"/>
  <c r="I63"/>
  <c r="I115"/>
  <c r="H116"/>
  <c r="H136"/>
  <c r="I135"/>
  <c r="H135" s="1"/>
  <c r="H229"/>
  <c r="H311"/>
  <c r="I876"/>
  <c r="H877"/>
  <c r="H15"/>
  <c r="I14"/>
  <c r="I917"/>
  <c r="H918"/>
  <c r="I941"/>
  <c r="H942"/>
  <c r="I45"/>
  <c r="H45" s="1"/>
  <c r="H46"/>
  <c r="I53" i="43"/>
  <c r="J393"/>
  <c r="G394"/>
  <c r="G833"/>
  <c r="H832"/>
  <c r="H208"/>
  <c r="G209"/>
  <c r="I40"/>
  <c r="G377"/>
  <c r="H1118" i="44" l="1"/>
  <c r="H426"/>
  <c r="I287"/>
  <c r="L275"/>
  <c r="L274" s="1"/>
  <c r="K220" i="43"/>
  <c r="K275" i="44"/>
  <c r="K274" s="1"/>
  <c r="J220" i="43"/>
  <c r="H287" i="44"/>
  <c r="I286"/>
  <c r="H1123"/>
  <c r="H1122" s="1"/>
  <c r="L1117"/>
  <c r="L1116" s="1"/>
  <c r="L1115" s="1"/>
  <c r="L1114" s="1"/>
  <c r="L1113" s="1"/>
  <c r="L1102" s="1"/>
  <c r="L923" s="1"/>
  <c r="K799" i="43"/>
  <c r="J1114" i="44"/>
  <c r="K1117"/>
  <c r="K1116" s="1"/>
  <c r="K1115" s="1"/>
  <c r="K1114" s="1"/>
  <c r="K1113" s="1"/>
  <c r="K1102" s="1"/>
  <c r="K923" s="1"/>
  <c r="J799" i="43"/>
  <c r="D263" i="45"/>
  <c r="D262" s="1"/>
  <c r="G768" i="43"/>
  <c r="G615"/>
  <c r="D228" i="45" s="1"/>
  <c r="H614" i="43"/>
  <c r="H613" s="1"/>
  <c r="G613" s="1"/>
  <c r="H1149" i="44"/>
  <c r="F59" i="46"/>
  <c r="I628" i="44"/>
  <c r="I621" s="1"/>
  <c r="H524" i="43"/>
  <c r="H666"/>
  <c r="G667"/>
  <c r="G95"/>
  <c r="H94"/>
  <c r="G130"/>
  <c r="H58"/>
  <c r="G59"/>
  <c r="I228" i="44"/>
  <c r="H228" s="1"/>
  <c r="I168"/>
  <c r="H168" s="1"/>
  <c r="I553"/>
  <c r="H553" s="1"/>
  <c r="H941"/>
  <c r="I902"/>
  <c r="H903"/>
  <c r="H153"/>
  <c r="I152"/>
  <c r="H343"/>
  <c r="I342"/>
  <c r="H342" s="1"/>
  <c r="H1121"/>
  <c r="I1120"/>
  <c r="H1120" s="1"/>
  <c r="H827"/>
  <c r="H241"/>
  <c r="I240"/>
  <c r="H14"/>
  <c r="I13"/>
  <c r="H63"/>
  <c r="H1060"/>
  <c r="I1059"/>
  <c r="H522"/>
  <c r="H389"/>
  <c r="I388"/>
  <c r="H388" s="1"/>
  <c r="I539"/>
  <c r="H539" s="1"/>
  <c r="H540"/>
  <c r="H951"/>
  <c r="H354"/>
  <c r="I684"/>
  <c r="H684" s="1"/>
  <c r="H917"/>
  <c r="H916" s="1"/>
  <c r="I916"/>
  <c r="H876"/>
  <c r="I875"/>
  <c r="H875" s="1"/>
  <c r="H115"/>
  <c r="I114"/>
  <c r="H114" s="1"/>
  <c r="H979"/>
  <c r="I978"/>
  <c r="I811"/>
  <c r="H811" s="1"/>
  <c r="H812"/>
  <c r="H101"/>
  <c r="I100"/>
  <c r="H100" s="1"/>
  <c r="H457"/>
  <c r="H500"/>
  <c r="I477"/>
  <c r="H477" s="1"/>
  <c r="I1024"/>
  <c r="H1024" s="1"/>
  <c r="H1025"/>
  <c r="I722"/>
  <c r="I721" s="1"/>
  <c r="H723"/>
  <c r="H608"/>
  <c r="I607"/>
  <c r="H81"/>
  <c r="I80"/>
  <c r="H80" s="1"/>
  <c r="H860"/>
  <c r="G208" i="43"/>
  <c r="G832"/>
  <c r="H831"/>
  <c r="G393"/>
  <c r="K494"/>
  <c r="K493" s="1"/>
  <c r="J494"/>
  <c r="J493" s="1"/>
  <c r="I494"/>
  <c r="I493" s="1"/>
  <c r="H1115" i="44" l="1"/>
  <c r="H1116"/>
  <c r="K269"/>
  <c r="K268" s="1"/>
  <c r="K262" s="1"/>
  <c r="L269"/>
  <c r="L268" s="1"/>
  <c r="L262" s="1"/>
  <c r="J219" i="43"/>
  <c r="K219"/>
  <c r="K218" s="1"/>
  <c r="K214" s="1"/>
  <c r="K213" s="1"/>
  <c r="K207" s="1"/>
  <c r="I26" i="46" s="1"/>
  <c r="I284" i="44"/>
  <c r="H284" s="1"/>
  <c r="H286"/>
  <c r="H277"/>
  <c r="I276"/>
  <c r="H220" i="43" s="1"/>
  <c r="H1117" i="44"/>
  <c r="J1113"/>
  <c r="H1114"/>
  <c r="I613"/>
  <c r="H613" s="1"/>
  <c r="G614" i="43"/>
  <c r="D227" i="45"/>
  <c r="D226" s="1"/>
  <c r="G94" i="43"/>
  <c r="F18" i="46"/>
  <c r="E18" s="1"/>
  <c r="E59"/>
  <c r="F58"/>
  <c r="E58" s="1"/>
  <c r="H628" i="44"/>
  <c r="H57" i="43"/>
  <c r="G58"/>
  <c r="G598"/>
  <c r="D94" i="45" s="1"/>
  <c r="G666" i="43"/>
  <c r="I188" i="44"/>
  <c r="H188" s="1"/>
  <c r="I826"/>
  <c r="H826" s="1"/>
  <c r="I353"/>
  <c r="H353" s="1"/>
  <c r="I606"/>
  <c r="H606" s="1"/>
  <c r="H607"/>
  <c r="H902"/>
  <c r="I901"/>
  <c r="H901" s="1"/>
  <c r="H722"/>
  <c r="H978"/>
  <c r="I977"/>
  <c r="H977" s="1"/>
  <c r="I949"/>
  <c r="H950"/>
  <c r="H621"/>
  <c r="H240"/>
  <c r="H152"/>
  <c r="I62"/>
  <c r="I1058"/>
  <c r="H1058" s="1"/>
  <c r="H1059"/>
  <c r="I12"/>
  <c r="H13"/>
  <c r="I521"/>
  <c r="H521" s="1"/>
  <c r="G831" i="43"/>
  <c r="H830"/>
  <c r="G830" s="1"/>
  <c r="I425" i="44" l="1"/>
  <c r="H425" s="1"/>
  <c r="H219" i="43"/>
  <c r="H218" s="1"/>
  <c r="H214" s="1"/>
  <c r="H213" s="1"/>
  <c r="H207" s="1"/>
  <c r="F26" i="46" s="1"/>
  <c r="G220" i="43"/>
  <c r="J218"/>
  <c r="H276" i="44"/>
  <c r="I275"/>
  <c r="J1102"/>
  <c r="H1113"/>
  <c r="I151"/>
  <c r="H151" s="1"/>
  <c r="H56" i="43"/>
  <c r="G57"/>
  <c r="H522"/>
  <c r="H494"/>
  <c r="G495"/>
  <c r="D22" i="45" s="1"/>
  <c r="D21" s="1"/>
  <c r="D20" s="1"/>
  <c r="G603" i="43"/>
  <c r="D99" i="45" s="1"/>
  <c r="H12" i="44"/>
  <c r="I11"/>
  <c r="I948"/>
  <c r="H949"/>
  <c r="H62"/>
  <c r="H721"/>
  <c r="I720"/>
  <c r="H720" s="1"/>
  <c r="G219" i="43" l="1"/>
  <c r="J214"/>
  <c r="G218"/>
  <c r="H275" i="44"/>
  <c r="I274"/>
  <c r="I269" s="1"/>
  <c r="H1102"/>
  <c r="J923"/>
  <c r="G56" i="43"/>
  <c r="F15" i="46"/>
  <c r="E15" s="1"/>
  <c r="H493" i="43"/>
  <c r="G493" s="1"/>
  <c r="G494"/>
  <c r="H521"/>
  <c r="H11" i="44"/>
  <c r="H948"/>
  <c r="I923"/>
  <c r="J213" i="43" l="1"/>
  <c r="G214"/>
  <c r="H274" i="44"/>
  <c r="H923"/>
  <c r="G213" i="43" l="1"/>
  <c r="J207"/>
  <c r="I268" i="44"/>
  <c r="H269"/>
  <c r="I74" i="43"/>
  <c r="I73" s="1"/>
  <c r="I72" s="1"/>
  <c r="J74"/>
  <c r="J73" s="1"/>
  <c r="J72" s="1"/>
  <c r="K74"/>
  <c r="K73" s="1"/>
  <c r="K72" s="1"/>
  <c r="I828"/>
  <c r="I827" s="1"/>
  <c r="I826" s="1"/>
  <c r="I825" s="1"/>
  <c r="K818"/>
  <c r="J818"/>
  <c r="I818"/>
  <c r="K805"/>
  <c r="J805"/>
  <c r="I805"/>
  <c r="J803"/>
  <c r="I803"/>
  <c r="J800"/>
  <c r="I800"/>
  <c r="K798"/>
  <c r="J798"/>
  <c r="I798"/>
  <c r="K796"/>
  <c r="J796"/>
  <c r="I796"/>
  <c r="J786"/>
  <c r="I786"/>
  <c r="J784"/>
  <c r="J766"/>
  <c r="J765" s="1"/>
  <c r="I766"/>
  <c r="I765" s="1"/>
  <c r="J763"/>
  <c r="J762" s="1"/>
  <c r="I763"/>
  <c r="I762" s="1"/>
  <c r="J760"/>
  <c r="J759" s="1"/>
  <c r="I760"/>
  <c r="I759" s="1"/>
  <c r="J756"/>
  <c r="J755" s="1"/>
  <c r="I756"/>
  <c r="I755" s="1"/>
  <c r="J751"/>
  <c r="I751"/>
  <c r="J737"/>
  <c r="J736" s="1"/>
  <c r="J735" s="1"/>
  <c r="J734" s="1"/>
  <c r="J733" s="1"/>
  <c r="H46" i="46" s="1"/>
  <c r="I737" i="43"/>
  <c r="I736" s="1"/>
  <c r="I735" s="1"/>
  <c r="I734" s="1"/>
  <c r="I733" s="1"/>
  <c r="G46" i="46" s="1"/>
  <c r="K716" i="43"/>
  <c r="K715" s="1"/>
  <c r="J716"/>
  <c r="J715" s="1"/>
  <c r="I716"/>
  <c r="I715" s="1"/>
  <c r="K713"/>
  <c r="K712" s="1"/>
  <c r="J713"/>
  <c r="J712" s="1"/>
  <c r="J711" s="1"/>
  <c r="I713"/>
  <c r="I712" s="1"/>
  <c r="J709"/>
  <c r="J708" s="1"/>
  <c r="J707" s="1"/>
  <c r="I709"/>
  <c r="I708" s="1"/>
  <c r="I707" s="1"/>
  <c r="I705"/>
  <c r="I704" s="1"/>
  <c r="I703" s="1"/>
  <c r="K700"/>
  <c r="K699" s="1"/>
  <c r="K698" s="1"/>
  <c r="J700"/>
  <c r="J699" s="1"/>
  <c r="J698" s="1"/>
  <c r="I700"/>
  <c r="I699" s="1"/>
  <c r="I698" s="1"/>
  <c r="K696"/>
  <c r="K695" s="1"/>
  <c r="J696"/>
  <c r="J695" s="1"/>
  <c r="I696"/>
  <c r="I695" s="1"/>
  <c r="K693"/>
  <c r="K692" s="1"/>
  <c r="I693"/>
  <c r="I692" s="1"/>
  <c r="J688"/>
  <c r="J687" s="1"/>
  <c r="I688"/>
  <c r="I687" s="1"/>
  <c r="J685"/>
  <c r="J684" s="1"/>
  <c r="I685"/>
  <c r="I684" s="1"/>
  <c r="K681"/>
  <c r="K680" s="1"/>
  <c r="K679" s="1"/>
  <c r="J681"/>
  <c r="J680" s="1"/>
  <c r="J679" s="1"/>
  <c r="I681"/>
  <c r="I680" s="1"/>
  <c r="I679" s="1"/>
  <c r="K673"/>
  <c r="K672" s="1"/>
  <c r="J673"/>
  <c r="J672" s="1"/>
  <c r="I673"/>
  <c r="I672" s="1"/>
  <c r="J670"/>
  <c r="J669" s="1"/>
  <c r="I670"/>
  <c r="I669" s="1"/>
  <c r="J625"/>
  <c r="I625"/>
  <c r="J611"/>
  <c r="I611"/>
  <c r="I577"/>
  <c r="I576" s="1"/>
  <c r="J574"/>
  <c r="J573" s="1"/>
  <c r="I574"/>
  <c r="I573" s="1"/>
  <c r="K569"/>
  <c r="K568" s="1"/>
  <c r="K567" s="1"/>
  <c r="J569"/>
  <c r="J568" s="1"/>
  <c r="J567" s="1"/>
  <c r="I569"/>
  <c r="I568" s="1"/>
  <c r="I567" s="1"/>
  <c r="J565"/>
  <c r="J564" s="1"/>
  <c r="J563" s="1"/>
  <c r="I565"/>
  <c r="I564" s="1"/>
  <c r="I563" s="1"/>
  <c r="K561"/>
  <c r="K560" s="1"/>
  <c r="I561"/>
  <c r="I560" s="1"/>
  <c r="K558"/>
  <c r="K557" s="1"/>
  <c r="J558"/>
  <c r="J557" s="1"/>
  <c r="I558"/>
  <c r="I557" s="1"/>
  <c r="J548"/>
  <c r="J547" s="1"/>
  <c r="I545" s="1"/>
  <c r="I544" s="1"/>
  <c r="I548"/>
  <c r="I547" s="1"/>
  <c r="K481"/>
  <c r="K480" s="1"/>
  <c r="K479" s="1"/>
  <c r="K478" s="1"/>
  <c r="J481"/>
  <c r="J480" s="1"/>
  <c r="J479" s="1"/>
  <c r="J478" s="1"/>
  <c r="I481"/>
  <c r="I480" s="1"/>
  <c r="I479" s="1"/>
  <c r="I478" s="1"/>
  <c r="J462"/>
  <c r="J461" s="1"/>
  <c r="I475"/>
  <c r="I474" s="1"/>
  <c r="I473" s="1"/>
  <c r="J467"/>
  <c r="I467"/>
  <c r="J459"/>
  <c r="I459"/>
  <c r="K431"/>
  <c r="K430" s="1"/>
  <c r="K429" s="1"/>
  <c r="J431"/>
  <c r="J430" s="1"/>
  <c r="J429" s="1"/>
  <c r="I431"/>
  <c r="I430" s="1"/>
  <c r="I429" s="1"/>
  <c r="J426"/>
  <c r="J425" s="1"/>
  <c r="I426"/>
  <c r="I425" s="1"/>
  <c r="J423"/>
  <c r="J422" s="1"/>
  <c r="I423"/>
  <c r="I422" s="1"/>
  <c r="J420"/>
  <c r="I420"/>
  <c r="K418"/>
  <c r="J418"/>
  <c r="I418"/>
  <c r="J412"/>
  <c r="J411" s="1"/>
  <c r="I412"/>
  <c r="I411" s="1"/>
  <c r="J409"/>
  <c r="J408" s="1"/>
  <c r="I409"/>
  <c r="I408" s="1"/>
  <c r="J403"/>
  <c r="I403"/>
  <c r="I402" s="1"/>
  <c r="J372"/>
  <c r="J371" s="1"/>
  <c r="I372"/>
  <c r="I371" s="1"/>
  <c r="J367"/>
  <c r="J366" s="1"/>
  <c r="I367"/>
  <c r="I366" s="1"/>
  <c r="J362"/>
  <c r="J361" s="1"/>
  <c r="I362"/>
  <c r="I361" s="1"/>
  <c r="J357"/>
  <c r="J356" s="1"/>
  <c r="J355" s="1"/>
  <c r="J354" s="1"/>
  <c r="I357"/>
  <c r="I356" s="1"/>
  <c r="I355" s="1"/>
  <c r="I354" s="1"/>
  <c r="J352"/>
  <c r="J351" s="1"/>
  <c r="I352"/>
  <c r="I351" s="1"/>
  <c r="J349"/>
  <c r="J348" s="1"/>
  <c r="I349"/>
  <c r="I348" s="1"/>
  <c r="J343"/>
  <c r="J342" s="1"/>
  <c r="I340" s="1"/>
  <c r="I343"/>
  <c r="I342" s="1"/>
  <c r="J338"/>
  <c r="I338"/>
  <c r="I318"/>
  <c r="I317" s="1"/>
  <c r="K313"/>
  <c r="J313"/>
  <c r="I313"/>
  <c r="K289"/>
  <c r="K288" s="1"/>
  <c r="K287" s="1"/>
  <c r="K282" s="1"/>
  <c r="J289"/>
  <c r="J288" s="1"/>
  <c r="J287" s="1"/>
  <c r="J282" s="1"/>
  <c r="K276"/>
  <c r="J276"/>
  <c r="I276"/>
  <c r="K265"/>
  <c r="K264" s="1"/>
  <c r="J265"/>
  <c r="J264" s="1"/>
  <c r="I265"/>
  <c r="I264" s="1"/>
  <c r="J246"/>
  <c r="J245" s="1"/>
  <c r="J236"/>
  <c r="J235" s="1"/>
  <c r="I236"/>
  <c r="I235" s="1"/>
  <c r="J434"/>
  <c r="J433" s="1"/>
  <c r="I434"/>
  <c r="I433" s="1"/>
  <c r="K205"/>
  <c r="I205"/>
  <c r="I204" s="1"/>
  <c r="K202"/>
  <c r="K201" s="1"/>
  <c r="I202"/>
  <c r="I201" s="1"/>
  <c r="J199"/>
  <c r="J194" s="1"/>
  <c r="J193" s="1"/>
  <c r="J192" s="1"/>
  <c r="J191" s="1"/>
  <c r="H25" i="46" s="1"/>
  <c r="I199" i="43"/>
  <c r="J197"/>
  <c r="I197"/>
  <c r="I195"/>
  <c r="J188"/>
  <c r="J187" s="1"/>
  <c r="J186" s="1"/>
  <c r="J181" s="1"/>
  <c r="I188"/>
  <c r="I187" s="1"/>
  <c r="I186" s="1"/>
  <c r="I181" s="1"/>
  <c r="J169"/>
  <c r="J166" s="1"/>
  <c r="I169"/>
  <c r="I166" s="1"/>
  <c r="J164"/>
  <c r="J163" s="1"/>
  <c r="I164"/>
  <c r="I163" s="1"/>
  <c r="J161"/>
  <c r="J160" s="1"/>
  <c r="I161"/>
  <c r="I160" s="1"/>
  <c r="J158"/>
  <c r="J157" s="1"/>
  <c r="I158"/>
  <c r="I157" s="1"/>
  <c r="J155"/>
  <c r="J154" s="1"/>
  <c r="I155"/>
  <c r="I154" s="1"/>
  <c r="K149"/>
  <c r="K148" s="1"/>
  <c r="J149"/>
  <c r="J148" s="1"/>
  <c r="I149"/>
  <c r="I148" s="1"/>
  <c r="J146"/>
  <c r="I146"/>
  <c r="J144"/>
  <c r="I144"/>
  <c r="J142"/>
  <c r="I142"/>
  <c r="J136"/>
  <c r="I136"/>
  <c r="K134"/>
  <c r="J134"/>
  <c r="I134"/>
  <c r="I572" l="1"/>
  <c r="I398"/>
  <c r="H268" i="44"/>
  <c r="I262"/>
  <c r="H262" s="1"/>
  <c r="H26" i="46"/>
  <c r="E26" s="1"/>
  <c r="G207" i="43"/>
  <c r="I815"/>
  <c r="I814" s="1"/>
  <c r="I813" s="1"/>
  <c r="I812" s="1"/>
  <c r="J815"/>
  <c r="J814" s="1"/>
  <c r="J813" s="1"/>
  <c r="J812" s="1"/>
  <c r="K815"/>
  <c r="K814" s="1"/>
  <c r="K813" s="1"/>
  <c r="K812" s="1"/>
  <c r="J754"/>
  <c r="J753" s="1"/>
  <c r="H51" i="46" s="1"/>
  <c r="I754" i="43"/>
  <c r="I753" s="1"/>
  <c r="G51" i="46" s="1"/>
  <c r="I337" i="43"/>
  <c r="I336" s="1"/>
  <c r="H545"/>
  <c r="H340"/>
  <c r="J610"/>
  <c r="J609" s="1"/>
  <c r="J608" s="1"/>
  <c r="I610"/>
  <c r="I609" s="1"/>
  <c r="I608" s="1"/>
  <c r="I551"/>
  <c r="I550" s="1"/>
  <c r="J551"/>
  <c r="J550" s="1"/>
  <c r="K477"/>
  <c r="I38" i="46"/>
  <c r="I37" s="1"/>
  <c r="I477" i="43"/>
  <c r="G38" i="46"/>
  <c r="I824" i="43"/>
  <c r="G57" i="46"/>
  <c r="J477" i="43"/>
  <c r="H38" i="46"/>
  <c r="H37" s="1"/>
  <c r="I556" i="43"/>
  <c r="I133"/>
  <c r="I129" s="1"/>
  <c r="I128" s="1"/>
  <c r="I127" s="1"/>
  <c r="G21" i="46" s="1"/>
  <c r="I141" i="43"/>
  <c r="I140" s="1"/>
  <c r="I139" s="1"/>
  <c r="I138" s="1"/>
  <c r="G22" i="46" s="1"/>
  <c r="I795" i="43"/>
  <c r="J141"/>
  <c r="J140" s="1"/>
  <c r="J139" s="1"/>
  <c r="J138" s="1"/>
  <c r="H22" i="46" s="1"/>
  <c r="I802" i="43"/>
  <c r="J428"/>
  <c r="I665"/>
  <c r="I683"/>
  <c r="K691"/>
  <c r="K690" s="1"/>
  <c r="J360"/>
  <c r="J359" s="1"/>
  <c r="I360"/>
  <c r="I359" s="1"/>
  <c r="J106"/>
  <c r="G179"/>
  <c r="D326" i="45" s="1"/>
  <c r="K434" i="43"/>
  <c r="K433" s="1"/>
  <c r="K428" s="1"/>
  <c r="J243"/>
  <c r="J242" s="1"/>
  <c r="I304"/>
  <c r="K306"/>
  <c r="K318"/>
  <c r="K317" s="1"/>
  <c r="J332"/>
  <c r="J331" s="1"/>
  <c r="J330" s="1"/>
  <c r="J402"/>
  <c r="I455"/>
  <c r="K457"/>
  <c r="I469"/>
  <c r="K471"/>
  <c r="K688"/>
  <c r="K687" s="1"/>
  <c r="J693"/>
  <c r="J692" s="1"/>
  <c r="J691" s="1"/>
  <c r="J690" s="1"/>
  <c r="H700"/>
  <c r="G701"/>
  <c r="D156" i="45" s="1"/>
  <c r="D155" s="1"/>
  <c r="D154" s="1"/>
  <c r="D153" s="1"/>
  <c r="H716" i="43"/>
  <c r="G717"/>
  <c r="D201" i="45" s="1"/>
  <c r="D200" s="1"/>
  <c r="D199" s="1"/>
  <c r="K737" i="43"/>
  <c r="K736" s="1"/>
  <c r="K735" s="1"/>
  <c r="K734" s="1"/>
  <c r="K733" s="1"/>
  <c r="I46" i="46" s="1"/>
  <c r="K763" i="43"/>
  <c r="K762" s="1"/>
  <c r="I790"/>
  <c r="I789" s="1"/>
  <c r="I788" s="1"/>
  <c r="J828"/>
  <c r="J827" s="1"/>
  <c r="J826" s="1"/>
  <c r="J825" s="1"/>
  <c r="I23"/>
  <c r="K47"/>
  <c r="K104"/>
  <c r="I106"/>
  <c r="K109"/>
  <c r="K116"/>
  <c r="K115" s="1"/>
  <c r="K114" s="1"/>
  <c r="J120"/>
  <c r="J119" s="1"/>
  <c r="J118" s="1"/>
  <c r="K136"/>
  <c r="K133" s="1"/>
  <c r="K129" s="1"/>
  <c r="K128" s="1"/>
  <c r="K127" s="1"/>
  <c r="I21" i="46" s="1"/>
  <c r="K144" i="43"/>
  <c r="K164"/>
  <c r="K163" s="1"/>
  <c r="J262"/>
  <c r="J261" s="1"/>
  <c r="I298"/>
  <c r="I297" s="1"/>
  <c r="I311"/>
  <c r="I332"/>
  <c r="I331" s="1"/>
  <c r="I330" s="1"/>
  <c r="K352"/>
  <c r="K351" s="1"/>
  <c r="J471"/>
  <c r="J622"/>
  <c r="J621" s="1"/>
  <c r="K685"/>
  <c r="K684" s="1"/>
  <c r="J21"/>
  <c r="J47"/>
  <c r="J51"/>
  <c r="J104"/>
  <c r="J109"/>
  <c r="J116"/>
  <c r="J115" s="1"/>
  <c r="J114" s="1"/>
  <c r="I120"/>
  <c r="I119" s="1"/>
  <c r="I118" s="1"/>
  <c r="K161"/>
  <c r="K160" s="1"/>
  <c r="H195"/>
  <c r="G203"/>
  <c r="D501" i="45" s="1"/>
  <c r="D500" s="1"/>
  <c r="D499" s="1"/>
  <c r="H205" i="43"/>
  <c r="H204" s="1"/>
  <c r="K246"/>
  <c r="K245" s="1"/>
  <c r="I262"/>
  <c r="I261" s="1"/>
  <c r="K270"/>
  <c r="K268" s="1"/>
  <c r="K267" s="1"/>
  <c r="K269"/>
  <c r="K304"/>
  <c r="I306"/>
  <c r="K349"/>
  <c r="K348" s="1"/>
  <c r="K367"/>
  <c r="K366" s="1"/>
  <c r="K409"/>
  <c r="K408" s="1"/>
  <c r="K420"/>
  <c r="K417" s="1"/>
  <c r="K455"/>
  <c r="I457"/>
  <c r="K459"/>
  <c r="K469"/>
  <c r="I471"/>
  <c r="K475"/>
  <c r="K474" s="1"/>
  <c r="K473" s="1"/>
  <c r="K551"/>
  <c r="K550" s="1"/>
  <c r="I622"/>
  <c r="I621" s="1"/>
  <c r="H693"/>
  <c r="K756"/>
  <c r="K755" s="1"/>
  <c r="K790"/>
  <c r="K789" s="1"/>
  <c r="K788" s="1"/>
  <c r="K800"/>
  <c r="K795" s="1"/>
  <c r="H828"/>
  <c r="I376"/>
  <c r="G34" i="46" s="1"/>
  <c r="I691" i="43"/>
  <c r="I690" s="1"/>
  <c r="J802"/>
  <c r="J133"/>
  <c r="J129" s="1"/>
  <c r="J128" s="1"/>
  <c r="J127" s="1"/>
  <c r="H21" i="46" s="1"/>
  <c r="I153" i="43"/>
  <c r="I428"/>
  <c r="K556"/>
  <c r="J554" s="1"/>
  <c r="J553" s="1"/>
  <c r="J665"/>
  <c r="J683"/>
  <c r="K711"/>
  <c r="J783"/>
  <c r="J782" s="1"/>
  <c r="J775" s="1"/>
  <c r="J23"/>
  <c r="J49"/>
  <c r="J111"/>
  <c r="K120"/>
  <c r="K119" s="1"/>
  <c r="K118" s="1"/>
  <c r="K155"/>
  <c r="K154" s="1"/>
  <c r="K169"/>
  <c r="K166" s="1"/>
  <c r="I173"/>
  <c r="I172" s="1"/>
  <c r="I171" s="1"/>
  <c r="K188"/>
  <c r="K187" s="1"/>
  <c r="K186" s="1"/>
  <c r="K181" s="1"/>
  <c r="H202"/>
  <c r="K236"/>
  <c r="K235" s="1"/>
  <c r="I246"/>
  <c r="I245" s="1"/>
  <c r="K262"/>
  <c r="K261" s="1"/>
  <c r="I270"/>
  <c r="I268" s="1"/>
  <c r="I267" s="1"/>
  <c r="I269"/>
  <c r="J298"/>
  <c r="J297" s="1"/>
  <c r="J311"/>
  <c r="K357"/>
  <c r="K356" s="1"/>
  <c r="K355" s="1"/>
  <c r="K354" s="1"/>
  <c r="K372"/>
  <c r="K371" s="1"/>
  <c r="K426"/>
  <c r="K425" s="1"/>
  <c r="K467"/>
  <c r="K622"/>
  <c r="K621" s="1"/>
  <c r="H670"/>
  <c r="J677"/>
  <c r="J676" s="1"/>
  <c r="J675" s="1"/>
  <c r="K705"/>
  <c r="K704" s="1"/>
  <c r="K703" s="1"/>
  <c r="H784"/>
  <c r="K803"/>
  <c r="K802" s="1"/>
  <c r="K21"/>
  <c r="I49"/>
  <c r="K51"/>
  <c r="I111"/>
  <c r="I243"/>
  <c r="I242" s="1"/>
  <c r="J306"/>
  <c r="J318"/>
  <c r="J317" s="1"/>
  <c r="K412"/>
  <c r="K411" s="1"/>
  <c r="K423"/>
  <c r="K422" s="1"/>
  <c r="J457"/>
  <c r="H475"/>
  <c r="K462"/>
  <c r="K461" s="1"/>
  <c r="K565"/>
  <c r="K564" s="1"/>
  <c r="K563" s="1"/>
  <c r="K611"/>
  <c r="K670"/>
  <c r="K669" s="1"/>
  <c r="K665" s="1"/>
  <c r="I677"/>
  <c r="I676" s="1"/>
  <c r="I675" s="1"/>
  <c r="H696"/>
  <c r="G697"/>
  <c r="D152" i="45" s="1"/>
  <c r="D151" s="1"/>
  <c r="D150" s="1"/>
  <c r="J705" i="43"/>
  <c r="J704" s="1"/>
  <c r="J703" s="1"/>
  <c r="J702" s="1"/>
  <c r="H713"/>
  <c r="G714"/>
  <c r="D198" i="45" s="1"/>
  <c r="D197" s="1"/>
  <c r="D196" s="1"/>
  <c r="K760" i="43"/>
  <c r="K759" s="1"/>
  <c r="K784"/>
  <c r="H796"/>
  <c r="G797"/>
  <c r="D108" i="45" s="1"/>
  <c r="D107" s="1"/>
  <c r="I21" i="43"/>
  <c r="K23"/>
  <c r="I47"/>
  <c r="K49"/>
  <c r="I51"/>
  <c r="I104"/>
  <c r="K106"/>
  <c r="I109"/>
  <c r="K111"/>
  <c r="I116"/>
  <c r="I115" s="1"/>
  <c r="I114" s="1"/>
  <c r="K142"/>
  <c r="K146"/>
  <c r="K158"/>
  <c r="K157" s="1"/>
  <c r="G180"/>
  <c r="D327" i="45" s="1"/>
  <c r="K197" i="43"/>
  <c r="K204"/>
  <c r="K243"/>
  <c r="K242" s="1"/>
  <c r="H262"/>
  <c r="J269"/>
  <c r="J270"/>
  <c r="J268" s="1"/>
  <c r="J267" s="1"/>
  <c r="K298"/>
  <c r="K297" s="1"/>
  <c r="J304"/>
  <c r="K311"/>
  <c r="K332"/>
  <c r="K331" s="1"/>
  <c r="K330" s="1"/>
  <c r="K338"/>
  <c r="K337" s="1"/>
  <c r="K343"/>
  <c r="K342" s="1"/>
  <c r="J340" s="1"/>
  <c r="J337" s="1"/>
  <c r="J336" s="1"/>
  <c r="K362"/>
  <c r="K361" s="1"/>
  <c r="K403"/>
  <c r="K402" s="1"/>
  <c r="K398" s="1"/>
  <c r="J455"/>
  <c r="H457"/>
  <c r="J469"/>
  <c r="H471"/>
  <c r="J475"/>
  <c r="J474" s="1"/>
  <c r="J473" s="1"/>
  <c r="I462"/>
  <c r="I461" s="1"/>
  <c r="K548"/>
  <c r="K547" s="1"/>
  <c r="K574"/>
  <c r="K573" s="1"/>
  <c r="K577"/>
  <c r="K576" s="1"/>
  <c r="K625"/>
  <c r="K677"/>
  <c r="K676" s="1"/>
  <c r="K675" s="1"/>
  <c r="K709"/>
  <c r="K708" s="1"/>
  <c r="K707" s="1"/>
  <c r="K751"/>
  <c r="K766"/>
  <c r="K765" s="1"/>
  <c r="J790"/>
  <c r="J789" s="1"/>
  <c r="J788" s="1"/>
  <c r="I784"/>
  <c r="I783" s="1"/>
  <c r="I782" s="1"/>
  <c r="K786"/>
  <c r="K828"/>
  <c r="K827" s="1"/>
  <c r="K826" s="1"/>
  <c r="K825" s="1"/>
  <c r="J153"/>
  <c r="I194"/>
  <c r="I193" s="1"/>
  <c r="I192" s="1"/>
  <c r="I191" s="1"/>
  <c r="G25" i="46" s="1"/>
  <c r="I417" i="43"/>
  <c r="I416" s="1"/>
  <c r="I415" s="1"/>
  <c r="I571"/>
  <c r="J417"/>
  <c r="J416" s="1"/>
  <c r="J415" s="1"/>
  <c r="I711"/>
  <c r="I702" s="1"/>
  <c r="J795"/>
  <c r="K255"/>
  <c r="K254" s="1"/>
  <c r="J255"/>
  <c r="J254" s="1"/>
  <c r="I252" s="1"/>
  <c r="I249" s="1"/>
  <c r="I255"/>
  <c r="I254" s="1"/>
  <c r="K195"/>
  <c r="J561"/>
  <c r="J560" s="1"/>
  <c r="J556" s="1"/>
  <c r="I554" s="1"/>
  <c r="I553" s="1"/>
  <c r="K199"/>
  <c r="K572" l="1"/>
  <c r="J398"/>
  <c r="J376" s="1"/>
  <c r="H34" i="46" s="1"/>
  <c r="K248" i="43"/>
  <c r="I248"/>
  <c r="I240"/>
  <c r="G241"/>
  <c r="D385" i="45" s="1"/>
  <c r="J252" i="43"/>
  <c r="J249" s="1"/>
  <c r="J248" s="1"/>
  <c r="G253"/>
  <c r="D397" i="45" s="1"/>
  <c r="H252" i="43"/>
  <c r="K811"/>
  <c r="I55" i="46"/>
  <c r="I54" s="1"/>
  <c r="J811" i="43"/>
  <c r="H55" i="46"/>
  <c r="H54" s="1"/>
  <c r="I811" i="43"/>
  <c r="G55" i="46"/>
  <c r="G54" s="1"/>
  <c r="I543" i="43"/>
  <c r="I542" s="1"/>
  <c r="I541" s="1"/>
  <c r="K754"/>
  <c r="K753" s="1"/>
  <c r="I51" i="46" s="1"/>
  <c r="H544" i="43"/>
  <c r="K543"/>
  <c r="K542" s="1"/>
  <c r="K541" s="1"/>
  <c r="G341"/>
  <c r="D238" i="45" s="1"/>
  <c r="G340" i="43"/>
  <c r="J543"/>
  <c r="J542" s="1"/>
  <c r="J541" s="1"/>
  <c r="G555"/>
  <c r="H554"/>
  <c r="H553" s="1"/>
  <c r="G553" s="1"/>
  <c r="K610"/>
  <c r="K609" s="1"/>
  <c r="K608" s="1"/>
  <c r="K336"/>
  <c r="K702"/>
  <c r="G37" i="46"/>
  <c r="J113" i="43"/>
  <c r="J100" s="1"/>
  <c r="H19" i="46" s="1"/>
  <c r="G56"/>
  <c r="K824" i="43"/>
  <c r="I57" i="46"/>
  <c r="I56" s="1"/>
  <c r="J824" i="43"/>
  <c r="H57" i="46"/>
  <c r="H56" s="1"/>
  <c r="D195" i="45"/>
  <c r="D325"/>
  <c r="D324" s="1"/>
  <c r="D323" s="1"/>
  <c r="K683" i="43"/>
  <c r="K664" s="1"/>
  <c r="I627"/>
  <c r="I624" s="1"/>
  <c r="I620" s="1"/>
  <c r="J173"/>
  <c r="J172" s="1"/>
  <c r="J171" s="1"/>
  <c r="J152" s="1"/>
  <c r="J151" s="1"/>
  <c r="K173"/>
  <c r="K172" s="1"/>
  <c r="K171" s="1"/>
  <c r="G205"/>
  <c r="G206"/>
  <c r="D491" i="45" s="1"/>
  <c r="D490" s="1"/>
  <c r="D489" s="1"/>
  <c r="J466" i="43"/>
  <c r="J465" s="1"/>
  <c r="J464" s="1"/>
  <c r="J335"/>
  <c r="H33" i="46" s="1"/>
  <c r="I794" i="43"/>
  <c r="I793" s="1"/>
  <c r="I792" s="1"/>
  <c r="G53" i="46" s="1"/>
  <c r="J414" i="43"/>
  <c r="H35" i="46" s="1"/>
  <c r="I466" i="43"/>
  <c r="I465" s="1"/>
  <c r="I464" s="1"/>
  <c r="J794"/>
  <c r="J793" s="1"/>
  <c r="J792" s="1"/>
  <c r="H53" i="46" s="1"/>
  <c r="I113" i="43"/>
  <c r="I103"/>
  <c r="I20"/>
  <c r="I664"/>
  <c r="I663" s="1"/>
  <c r="I662" s="1"/>
  <c r="K113"/>
  <c r="K100" s="1"/>
  <c r="I19" i="46" s="1"/>
  <c r="G694" i="43"/>
  <c r="D149" i="45" s="1"/>
  <c r="D148" s="1"/>
  <c r="D147" s="1"/>
  <c r="D146" s="1"/>
  <c r="D145" s="1"/>
  <c r="G471" i="43"/>
  <c r="G472"/>
  <c r="D569" i="45" s="1"/>
  <c r="D568" s="1"/>
  <c r="J454" i="43"/>
  <c r="J453" s="1"/>
  <c r="J452" s="1"/>
  <c r="K376"/>
  <c r="I34" i="46" s="1"/>
  <c r="K416" i="43"/>
  <c r="K415" s="1"/>
  <c r="K414" s="1"/>
  <c r="I35" i="46" s="1"/>
  <c r="G263" i="43"/>
  <c r="D407" i="45" s="1"/>
  <c r="K303" i="43"/>
  <c r="K296" s="1"/>
  <c r="I335"/>
  <c r="G33" i="46" s="1"/>
  <c r="K571" i="43"/>
  <c r="J303"/>
  <c r="K141"/>
  <c r="K140" s="1"/>
  <c r="K139" s="1"/>
  <c r="K138" s="1"/>
  <c r="I22" i="46" s="1"/>
  <c r="J774" i="43"/>
  <c r="H52" i="46" s="1"/>
  <c r="H178" i="43"/>
  <c r="H177" s="1"/>
  <c r="K20"/>
  <c r="G785"/>
  <c r="D103" i="45" s="1"/>
  <c r="D102" s="1"/>
  <c r="G671" i="43"/>
  <c r="D126" i="45" s="1"/>
  <c r="D125" s="1"/>
  <c r="D124" s="1"/>
  <c r="K794" i="43"/>
  <c r="K793" s="1"/>
  <c r="K792" s="1"/>
  <c r="I53" i="46" s="1"/>
  <c r="G458" i="43"/>
  <c r="D462" i="45" s="1"/>
  <c r="D461" s="1"/>
  <c r="G256" i="43"/>
  <c r="D400" i="45" s="1"/>
  <c r="D399" s="1"/>
  <c r="D398" s="1"/>
  <c r="H255" i="43"/>
  <c r="H261"/>
  <c r="G261" s="1"/>
  <c r="G262"/>
  <c r="H712"/>
  <c r="G713"/>
  <c r="H695"/>
  <c r="G695" s="1"/>
  <c r="G696"/>
  <c r="H474"/>
  <c r="G475"/>
  <c r="H692"/>
  <c r="G693"/>
  <c r="G700"/>
  <c r="H699"/>
  <c r="K310"/>
  <c r="H169"/>
  <c r="G170"/>
  <c r="D317" i="45" s="1"/>
  <c r="D316" s="1"/>
  <c r="D315" s="1"/>
  <c r="G799" i="43"/>
  <c r="D110" i="45" s="1"/>
  <c r="D109" s="1"/>
  <c r="H798" i="43"/>
  <c r="G798" s="1"/>
  <c r="G689"/>
  <c r="D144" i="45" s="1"/>
  <c r="D143" s="1"/>
  <c r="D142" s="1"/>
  <c r="H688" i="43"/>
  <c r="H673"/>
  <c r="G674"/>
  <c r="D129" i="45" s="1"/>
  <c r="D128" s="1"/>
  <c r="D127" s="1"/>
  <c r="H569" i="43"/>
  <c r="G570"/>
  <c r="D185" i="45" s="1"/>
  <c r="D184" s="1"/>
  <c r="D183" s="1"/>
  <c r="D182" s="1"/>
  <c r="G482" i="43"/>
  <c r="D347" i="45" s="1"/>
  <c r="D346" s="1"/>
  <c r="D345" s="1"/>
  <c r="D344" s="1"/>
  <c r="H481" i="43"/>
  <c r="H426"/>
  <c r="G427"/>
  <c r="D550" i="45" s="1"/>
  <c r="D549" s="1"/>
  <c r="D548" s="1"/>
  <c r="G373" i="43"/>
  <c r="H372"/>
  <c r="H357"/>
  <c r="G358"/>
  <c r="H328"/>
  <c r="G329"/>
  <c r="D534" i="45" s="1"/>
  <c r="D533" s="1"/>
  <c r="D532" s="1"/>
  <c r="D531" s="1"/>
  <c r="H306" i="43"/>
  <c r="G306" s="1"/>
  <c r="G307"/>
  <c r="D488" i="45" s="1"/>
  <c r="D487" s="1"/>
  <c r="G279" i="43"/>
  <c r="D369" i="45" s="1"/>
  <c r="G237" i="43"/>
  <c r="D382" i="45" s="1"/>
  <c r="D381" s="1"/>
  <c r="D380" s="1"/>
  <c r="H236" i="43"/>
  <c r="H120"/>
  <c r="G121"/>
  <c r="D508" i="45" s="1"/>
  <c r="D507" s="1"/>
  <c r="D506" s="1"/>
  <c r="D505" s="1"/>
  <c r="H54" i="43"/>
  <c r="G55"/>
  <c r="H74"/>
  <c r="G75"/>
  <c r="D427" i="45" s="1"/>
  <c r="D426" s="1"/>
  <c r="D425" s="1"/>
  <c r="D424" s="1"/>
  <c r="G552" i="43"/>
  <c r="D167" i="45" s="1"/>
  <c r="D166" s="1"/>
  <c r="D165" s="1"/>
  <c r="H551" i="43"/>
  <c r="H455"/>
  <c r="G456"/>
  <c r="D460" i="45" s="1"/>
  <c r="D459" s="1"/>
  <c r="G421" i="43"/>
  <c r="D544" i="45" s="1"/>
  <c r="D543" s="1"/>
  <c r="H420" i="43"/>
  <c r="G420" s="1"/>
  <c r="H367"/>
  <c r="G368"/>
  <c r="H199"/>
  <c r="G199" s="1"/>
  <c r="G200"/>
  <c r="D498" i="45" s="1"/>
  <c r="D497" s="1"/>
  <c r="G761" i="43"/>
  <c r="D255" i="45" s="1"/>
  <c r="D254" s="1"/>
  <c r="D253" s="1"/>
  <c r="H760" i="43"/>
  <c r="H611"/>
  <c r="H610" s="1"/>
  <c r="H609" s="1"/>
  <c r="G612"/>
  <c r="G463"/>
  <c r="D504" i="45" s="1"/>
  <c r="D503" s="1"/>
  <c r="D502" s="1"/>
  <c r="H462" i="43"/>
  <c r="H412"/>
  <c r="G413"/>
  <c r="D609" i="45" s="1"/>
  <c r="D608" s="1"/>
  <c r="D607" s="1"/>
  <c r="H201" i="43"/>
  <c r="G201" s="1"/>
  <c r="G202"/>
  <c r="H164"/>
  <c r="G165"/>
  <c r="D314" i="45" s="1"/>
  <c r="D313" s="1"/>
  <c r="D312" s="1"/>
  <c r="H149" i="43"/>
  <c r="G150"/>
  <c r="D339" i="45" s="1"/>
  <c r="D338" s="1"/>
  <c r="D337" s="1"/>
  <c r="H136" i="43"/>
  <c r="G136" s="1"/>
  <c r="G137"/>
  <c r="D480" i="45" s="1"/>
  <c r="D479" s="1"/>
  <c r="H51" i="43"/>
  <c r="G51" s="1"/>
  <c r="G52"/>
  <c r="H47"/>
  <c r="G48"/>
  <c r="H21"/>
  <c r="G22"/>
  <c r="H173"/>
  <c r="G174"/>
  <c r="D321" i="45" s="1"/>
  <c r="G806" i="43"/>
  <c r="D117" i="45" s="1"/>
  <c r="D116" s="1"/>
  <c r="H805" i="43"/>
  <c r="G805" s="1"/>
  <c r="H786"/>
  <c r="G786" s="1"/>
  <c r="G787"/>
  <c r="D105" i="45" s="1"/>
  <c r="D104" s="1"/>
  <c r="H766" i="43"/>
  <c r="G767"/>
  <c r="D261" i="45" s="1"/>
  <c r="G752" i="43"/>
  <c r="D457" i="45" s="1"/>
  <c r="D456" s="1"/>
  <c r="H751" i="43"/>
  <c r="H332"/>
  <c r="G333"/>
  <c r="D538" i="45" s="1"/>
  <c r="D537" s="1"/>
  <c r="D536" s="1"/>
  <c r="D535" s="1"/>
  <c r="H265" i="43"/>
  <c r="G266"/>
  <c r="D410" i="45" s="1"/>
  <c r="D409" s="1"/>
  <c r="D408" s="1"/>
  <c r="G198" i="43"/>
  <c r="D496" i="45" s="1"/>
  <c r="D495" s="1"/>
  <c r="H197" i="43"/>
  <c r="G197" s="1"/>
  <c r="G159"/>
  <c r="D308" i="45" s="1"/>
  <c r="D307" s="1"/>
  <c r="D306" s="1"/>
  <c r="H158" i="43"/>
  <c r="H142"/>
  <c r="G143"/>
  <c r="D332" i="45" s="1"/>
  <c r="D331" s="1"/>
  <c r="H111" i="43"/>
  <c r="G111" s="1"/>
  <c r="G112"/>
  <c r="D302" i="45" s="1"/>
  <c r="D301" s="1"/>
  <c r="H106" i="43"/>
  <c r="G106" s="1"/>
  <c r="G107"/>
  <c r="D297" i="45" s="1"/>
  <c r="D296" s="1"/>
  <c r="H577" i="43"/>
  <c r="G470"/>
  <c r="D567" i="45" s="1"/>
  <c r="D566" s="1"/>
  <c r="H469" i="43"/>
  <c r="G469" s="1"/>
  <c r="G410"/>
  <c r="D606" i="45" s="1"/>
  <c r="D605" s="1"/>
  <c r="D604" s="1"/>
  <c r="H409" i="43"/>
  <c r="H349"/>
  <c r="G350"/>
  <c r="D249" i="45" s="1"/>
  <c r="D248" s="1"/>
  <c r="D247" s="1"/>
  <c r="H134" i="43"/>
  <c r="G135"/>
  <c r="D478" i="45" s="1"/>
  <c r="D477" s="1"/>
  <c r="G93" i="43"/>
  <c r="H92"/>
  <c r="G277"/>
  <c r="D367" i="45" s="1"/>
  <c r="D366" s="1"/>
  <c r="H276" i="43"/>
  <c r="G117"/>
  <c r="H116"/>
  <c r="G105"/>
  <c r="D295" i="45" s="1"/>
  <c r="D294" s="1"/>
  <c r="H104" i="43"/>
  <c r="G457"/>
  <c r="K783"/>
  <c r="K782" s="1"/>
  <c r="K775" s="1"/>
  <c r="K774" s="1"/>
  <c r="I52" i="46" s="1"/>
  <c r="G476" i="43"/>
  <c r="D590" i="45" s="1"/>
  <c r="D589" s="1"/>
  <c r="D588" s="1"/>
  <c r="D587" s="1"/>
  <c r="I108" i="43"/>
  <c r="J627"/>
  <c r="J624" s="1"/>
  <c r="J620" s="1"/>
  <c r="K278"/>
  <c r="K275" s="1"/>
  <c r="K274" s="1"/>
  <c r="K273" s="1"/>
  <c r="I30" i="46" s="1"/>
  <c r="J664" i="43"/>
  <c r="J663" s="1"/>
  <c r="J662" s="1"/>
  <c r="K627"/>
  <c r="K624" s="1"/>
  <c r="K620" s="1"/>
  <c r="I278"/>
  <c r="I275" s="1"/>
  <c r="I274" s="1"/>
  <c r="I273" s="1"/>
  <c r="G30" i="46" s="1"/>
  <c r="G204" i="43"/>
  <c r="J46"/>
  <c r="J45" s="1"/>
  <c r="J44" s="1"/>
  <c r="J43" s="1"/>
  <c r="H14" i="46" s="1"/>
  <c r="J20" i="43"/>
  <c r="I18" s="1"/>
  <c r="I17" s="1"/>
  <c r="J278"/>
  <c r="J275" s="1"/>
  <c r="J274" s="1"/>
  <c r="J273" s="1"/>
  <c r="H30" i="46" s="1"/>
  <c r="K466" i="43"/>
  <c r="K465" s="1"/>
  <c r="K464" s="1"/>
  <c r="G196"/>
  <c r="D494" i="45" s="1"/>
  <c r="D493" s="1"/>
  <c r="G316" i="43"/>
  <c r="D521" i="45" s="1"/>
  <c r="D520" s="1"/>
  <c r="J310" i="43"/>
  <c r="G796"/>
  <c r="G784"/>
  <c r="G670"/>
  <c r="H669"/>
  <c r="G828"/>
  <c r="H827"/>
  <c r="H715"/>
  <c r="G715" s="1"/>
  <c r="G716"/>
  <c r="G195"/>
  <c r="K194"/>
  <c r="K193" s="1"/>
  <c r="K192" s="1"/>
  <c r="K191" s="1"/>
  <c r="I25" i="46" s="1"/>
  <c r="I310" i="43"/>
  <c r="J577"/>
  <c r="J576" s="1"/>
  <c r="G804"/>
  <c r="D115" i="45" s="1"/>
  <c r="D114" s="1"/>
  <c r="H803" i="43"/>
  <c r="H763"/>
  <c r="G764"/>
  <c r="H737"/>
  <c r="G738"/>
  <c r="D483" i="45" s="1"/>
  <c r="D482" s="1"/>
  <c r="D481" s="1"/>
  <c r="H705" i="43"/>
  <c r="G706"/>
  <c r="D190" i="45" s="1"/>
  <c r="D189" s="1"/>
  <c r="D188" s="1"/>
  <c r="D187" s="1"/>
  <c r="H467" i="43"/>
  <c r="G468"/>
  <c r="D565" i="45" s="1"/>
  <c r="D564" s="1"/>
  <c r="H434" i="43"/>
  <c r="G435"/>
  <c r="G156"/>
  <c r="D305" i="45" s="1"/>
  <c r="D304" s="1"/>
  <c r="D303" s="1"/>
  <c r="H155" i="43"/>
  <c r="H790"/>
  <c r="G791"/>
  <c r="D267" i="45" s="1"/>
  <c r="D266" s="1"/>
  <c r="D265" s="1"/>
  <c r="H756" i="43"/>
  <c r="G757"/>
  <c r="D240" i="45" s="1"/>
  <c r="D239" s="1"/>
  <c r="H304" i="43"/>
  <c r="G305"/>
  <c r="D486" i="45" s="1"/>
  <c r="D485" s="1"/>
  <c r="G562" i="43"/>
  <c r="D177" i="45" s="1"/>
  <c r="D176" s="1"/>
  <c r="D175" s="1"/>
  <c r="H561" i="43"/>
  <c r="H423"/>
  <c r="G424"/>
  <c r="D547" i="45" s="1"/>
  <c r="D546" s="1"/>
  <c r="D545" s="1"/>
  <c r="H144" i="43"/>
  <c r="G144" s="1"/>
  <c r="G145"/>
  <c r="D334" i="45" s="1"/>
  <c r="D333" s="1"/>
  <c r="H109" i="43"/>
  <c r="G110"/>
  <c r="D300" i="45" s="1"/>
  <c r="D299" s="1"/>
  <c r="H709" i="43"/>
  <c r="G710"/>
  <c r="D194" i="45" s="1"/>
  <c r="D193" s="1"/>
  <c r="D192" s="1"/>
  <c r="D191" s="1"/>
  <c r="H677" i="43"/>
  <c r="G678"/>
  <c r="D133" i="45" s="1"/>
  <c r="D132" s="1"/>
  <c r="D131" s="1"/>
  <c r="D130" s="1"/>
  <c r="H625" i="43"/>
  <c r="G626"/>
  <c r="D557" i="45" s="1"/>
  <c r="D556" s="1"/>
  <c r="H574" i="43"/>
  <c r="G575"/>
  <c r="D217" i="45" s="1"/>
  <c r="D216" s="1"/>
  <c r="D215" s="1"/>
  <c r="H548" i="43"/>
  <c r="G549"/>
  <c r="D164" i="45" s="1"/>
  <c r="D163" s="1"/>
  <c r="D162" s="1"/>
  <c r="G419" i="43"/>
  <c r="D542" i="45" s="1"/>
  <c r="D541" s="1"/>
  <c r="H418" i="43"/>
  <c r="H403"/>
  <c r="G404"/>
  <c r="D600" i="45" s="1"/>
  <c r="D599" s="1"/>
  <c r="D598" s="1"/>
  <c r="H362" i="43"/>
  <c r="H361" s="1"/>
  <c r="G363"/>
  <c r="H343"/>
  <c r="G344"/>
  <c r="D243" i="45" s="1"/>
  <c r="D242" s="1"/>
  <c r="D241" s="1"/>
  <c r="G299" i="43"/>
  <c r="D464" i="45" s="1"/>
  <c r="D463" s="1"/>
  <c r="H298" i="43"/>
  <c r="G244"/>
  <c r="D388" i="45" s="1"/>
  <c r="H243" i="43"/>
  <c r="H146"/>
  <c r="G146" s="1"/>
  <c r="G147"/>
  <c r="D336" i="45" s="1"/>
  <c r="D335" s="1"/>
  <c r="G125" i="43"/>
  <c r="H124"/>
  <c r="H49"/>
  <c r="G49" s="1"/>
  <c r="G50"/>
  <c r="H23"/>
  <c r="G23" s="1"/>
  <c r="G24"/>
  <c r="H800"/>
  <c r="G800" s="1"/>
  <c r="G801"/>
  <c r="D112" i="45" s="1"/>
  <c r="D111" s="1"/>
  <c r="H681" i="43"/>
  <c r="G682"/>
  <c r="D137" i="45" s="1"/>
  <c r="D136" s="1"/>
  <c r="D135" s="1"/>
  <c r="D134" s="1"/>
  <c r="H459" i="43"/>
  <c r="G459" s="1"/>
  <c r="G460"/>
  <c r="D466" i="45" s="1"/>
  <c r="D465" s="1"/>
  <c r="H269" i="43"/>
  <c r="G269" s="1"/>
  <c r="H270"/>
  <c r="G271"/>
  <c r="G247"/>
  <c r="D391" i="45" s="1"/>
  <c r="H246" i="43"/>
  <c r="H161"/>
  <c r="G162"/>
  <c r="D311" i="45" s="1"/>
  <c r="D310" s="1"/>
  <c r="D309" s="1"/>
  <c r="H685" i="43"/>
  <c r="G686"/>
  <c r="D141" i="45" s="1"/>
  <c r="D140" s="1"/>
  <c r="D139" s="1"/>
  <c r="G566" i="43"/>
  <c r="D181" i="45" s="1"/>
  <c r="D180" s="1"/>
  <c r="D179" s="1"/>
  <c r="D178" s="1"/>
  <c r="H565" i="43"/>
  <c r="H352"/>
  <c r="G353"/>
  <c r="D252" i="45" s="1"/>
  <c r="D251" s="1"/>
  <c r="D250" s="1"/>
  <c r="I414" i="43"/>
  <c r="G35" i="46" s="1"/>
  <c r="I46" i="43"/>
  <c r="I45" s="1"/>
  <c r="I44" s="1"/>
  <c r="I43" s="1"/>
  <c r="G14" i="46" s="1"/>
  <c r="G629" i="43"/>
  <c r="D560" i="45" s="1"/>
  <c r="G175" i="43"/>
  <c r="D322" i="45" s="1"/>
  <c r="K360" i="43"/>
  <c r="K359" s="1"/>
  <c r="K153"/>
  <c r="I152"/>
  <c r="I151" s="1"/>
  <c r="G829"/>
  <c r="D373" i="45" s="1"/>
  <c r="D372" s="1"/>
  <c r="D371" s="1"/>
  <c r="K454" i="43"/>
  <c r="K453" s="1"/>
  <c r="K452" s="1"/>
  <c r="J108"/>
  <c r="K108"/>
  <c r="K103"/>
  <c r="K46"/>
  <c r="K45" s="1"/>
  <c r="K44" s="1"/>
  <c r="K43" s="1"/>
  <c r="I14" i="46" s="1"/>
  <c r="I454" i="43"/>
  <c r="I453" s="1"/>
  <c r="I452" s="1"/>
  <c r="I303"/>
  <c r="J103"/>
  <c r="J309" l="1"/>
  <c r="J308" s="1"/>
  <c r="I309"/>
  <c r="I308" s="1"/>
  <c r="K309"/>
  <c r="K308" s="1"/>
  <c r="D594" i="45"/>
  <c r="J572" i="43"/>
  <c r="J571" s="1"/>
  <c r="D390" i="45"/>
  <c r="D389" s="1"/>
  <c r="D387"/>
  <c r="D386" s="1"/>
  <c r="D384"/>
  <c r="D383" s="1"/>
  <c r="I239" i="43"/>
  <c r="G239" s="1"/>
  <c r="G240"/>
  <c r="D583" i="45"/>
  <c r="D582" s="1"/>
  <c r="D581" s="1"/>
  <c r="J18" i="43"/>
  <c r="J17" s="1"/>
  <c r="G19"/>
  <c r="D436" i="45" s="1"/>
  <c r="D435" s="1"/>
  <c r="D434" s="1"/>
  <c r="H18" i="43"/>
  <c r="D258" i="45"/>
  <c r="D257" s="1"/>
  <c r="D256" s="1"/>
  <c r="D260"/>
  <c r="D259" s="1"/>
  <c r="G252" i="43"/>
  <c r="H249"/>
  <c r="D396" i="45"/>
  <c r="D393" s="1"/>
  <c r="J545" i="43"/>
  <c r="G546"/>
  <c r="D237" i="45"/>
  <c r="D234" s="1"/>
  <c r="G554" i="43"/>
  <c r="D170" i="45"/>
  <c r="I301" i="43"/>
  <c r="I300" s="1"/>
  <c r="I296" s="1"/>
  <c r="I295" s="1"/>
  <c r="K295"/>
  <c r="J301"/>
  <c r="J300" s="1"/>
  <c r="J296" s="1"/>
  <c r="J295" s="1"/>
  <c r="D186" i="45"/>
  <c r="D298"/>
  <c r="D492"/>
  <c r="D484"/>
  <c r="I49" i="46"/>
  <c r="D563" i="45"/>
  <c r="D406"/>
  <c r="D405" s="1"/>
  <c r="D476"/>
  <c r="D293"/>
  <c r="D540"/>
  <c r="D539" s="1"/>
  <c r="D458"/>
  <c r="D120"/>
  <c r="D113"/>
  <c r="D106"/>
  <c r="D512"/>
  <c r="D511" s="1"/>
  <c r="D510" s="1"/>
  <c r="D509" s="1"/>
  <c r="I661" i="43"/>
  <c r="G45" i="46"/>
  <c r="G44" s="1"/>
  <c r="H49"/>
  <c r="I126" i="43"/>
  <c r="G23" i="46"/>
  <c r="G20" s="1"/>
  <c r="D455" i="45"/>
  <c r="D454" s="1"/>
  <c r="D453" s="1"/>
  <c r="D320"/>
  <c r="D319" s="1"/>
  <c r="D318" s="1"/>
  <c r="K152" i="43"/>
  <c r="K151" s="1"/>
  <c r="J126"/>
  <c r="H23" i="46"/>
  <c r="H20" s="1"/>
  <c r="J661" i="43"/>
  <c r="I659" s="1"/>
  <c r="I658" s="1"/>
  <c r="H45" i="46"/>
  <c r="G611" i="43"/>
  <c r="D138" i="45"/>
  <c r="D101"/>
  <c r="D330"/>
  <c r="D329" s="1"/>
  <c r="I102" i="43"/>
  <c r="I101" s="1"/>
  <c r="G101" s="1"/>
  <c r="J746"/>
  <c r="I744" s="1"/>
  <c r="I743" s="1"/>
  <c r="I742" s="1"/>
  <c r="I741" s="1"/>
  <c r="I740" s="1"/>
  <c r="J439"/>
  <c r="H194"/>
  <c r="H193" s="1"/>
  <c r="G178"/>
  <c r="K102"/>
  <c r="H795"/>
  <c r="G795" s="1"/>
  <c r="K746"/>
  <c r="J744" s="1"/>
  <c r="J743" s="1"/>
  <c r="J742" s="1"/>
  <c r="J741" s="1"/>
  <c r="J740" s="1"/>
  <c r="H160"/>
  <c r="G160" s="1"/>
  <c r="G161"/>
  <c r="H123"/>
  <c r="G124"/>
  <c r="H818"/>
  <c r="H815" s="1"/>
  <c r="G819"/>
  <c r="D222" i="45" s="1"/>
  <c r="D221" s="1"/>
  <c r="D218" s="1"/>
  <c r="H115" i="43"/>
  <c r="G116"/>
  <c r="H461"/>
  <c r="G461" s="1"/>
  <c r="G462"/>
  <c r="G372"/>
  <c r="H371"/>
  <c r="G371" s="1"/>
  <c r="G559"/>
  <c r="D174" i="45" s="1"/>
  <c r="D173" s="1"/>
  <c r="D172" s="1"/>
  <c r="D171" s="1"/>
  <c r="H558" i="43"/>
  <c r="H254"/>
  <c r="G255"/>
  <c r="G362"/>
  <c r="G574"/>
  <c r="H573"/>
  <c r="G109"/>
  <c r="H108"/>
  <c r="G108" s="1"/>
  <c r="G304"/>
  <c r="H303"/>
  <c r="H789"/>
  <c r="G790"/>
  <c r="H704"/>
  <c r="G705"/>
  <c r="H762"/>
  <c r="G762" s="1"/>
  <c r="G763"/>
  <c r="G177"/>
  <c r="H176"/>
  <c r="G176" s="1"/>
  <c r="H133"/>
  <c r="G134"/>
  <c r="H264"/>
  <c r="G264" s="1"/>
  <c r="G265"/>
  <c r="G173"/>
  <c r="H172"/>
  <c r="H46"/>
  <c r="G47"/>
  <c r="H163"/>
  <c r="G163" s="1"/>
  <c r="G164"/>
  <c r="G412"/>
  <c r="H411"/>
  <c r="G411" s="1"/>
  <c r="G610"/>
  <c r="H53"/>
  <c r="G53" s="1"/>
  <c r="G54"/>
  <c r="H356"/>
  <c r="G357"/>
  <c r="H425"/>
  <c r="G425" s="1"/>
  <c r="G426"/>
  <c r="H568"/>
  <c r="G569"/>
  <c r="H166"/>
  <c r="G166" s="1"/>
  <c r="G169"/>
  <c r="H691"/>
  <c r="G692"/>
  <c r="H351"/>
  <c r="G351" s="1"/>
  <c r="G352"/>
  <c r="H684"/>
  <c r="G685"/>
  <c r="H297"/>
  <c r="G298"/>
  <c r="G418"/>
  <c r="H417"/>
  <c r="H622"/>
  <c r="G623"/>
  <c r="D554" i="45" s="1"/>
  <c r="D553" s="1"/>
  <c r="D552" s="1"/>
  <c r="G290" i="43"/>
  <c r="D356" i="45" s="1"/>
  <c r="D355" s="1"/>
  <c r="D354" s="1"/>
  <c r="D353" s="1"/>
  <c r="D348" s="1"/>
  <c r="H289" i="43"/>
  <c r="H826"/>
  <c r="G827"/>
  <c r="H338"/>
  <c r="H337" s="1"/>
  <c r="G339"/>
  <c r="H103"/>
  <c r="G104"/>
  <c r="G276"/>
  <c r="G409"/>
  <c r="H408"/>
  <c r="G408" s="1"/>
  <c r="G577"/>
  <c r="H576"/>
  <c r="G576" s="1"/>
  <c r="G158"/>
  <c r="H157"/>
  <c r="G157" s="1"/>
  <c r="H750"/>
  <c r="G751"/>
  <c r="H550"/>
  <c r="G550" s="1"/>
  <c r="G551"/>
  <c r="G236"/>
  <c r="H235"/>
  <c r="H687"/>
  <c r="G687" s="1"/>
  <c r="G688"/>
  <c r="H431"/>
  <c r="G432"/>
  <c r="G189"/>
  <c r="D343" i="45" s="1"/>
  <c r="D342" s="1"/>
  <c r="D341" s="1"/>
  <c r="D340" s="1"/>
  <c r="H188" i="43"/>
  <c r="H318"/>
  <c r="G319"/>
  <c r="D524" i="45" s="1"/>
  <c r="D523" s="1"/>
  <c r="D522" s="1"/>
  <c r="J102" i="43"/>
  <c r="G315"/>
  <c r="H783"/>
  <c r="K439"/>
  <c r="I36" i="46" s="1"/>
  <c r="H268" i="43"/>
  <c r="G270"/>
  <c r="G243"/>
  <c r="H242"/>
  <c r="G242" s="1"/>
  <c r="H560"/>
  <c r="G560" s="1"/>
  <c r="G561"/>
  <c r="G155"/>
  <c r="H154"/>
  <c r="H802"/>
  <c r="G802" s="1"/>
  <c r="G803"/>
  <c r="G669"/>
  <c r="H90"/>
  <c r="H91"/>
  <c r="G91" s="1"/>
  <c r="G92"/>
  <c r="H759"/>
  <c r="G759" s="1"/>
  <c r="G760"/>
  <c r="H480"/>
  <c r="G481"/>
  <c r="H313"/>
  <c r="G313" s="1"/>
  <c r="G314"/>
  <c r="D519" i="45" s="1"/>
  <c r="D518" s="1"/>
  <c r="H698" i="43"/>
  <c r="G698" s="1"/>
  <c r="G699"/>
  <c r="H627"/>
  <c r="G627" s="1"/>
  <c r="G628"/>
  <c r="H564"/>
  <c r="G565"/>
  <c r="H676"/>
  <c r="G677"/>
  <c r="H422"/>
  <c r="G422" s="1"/>
  <c r="G423"/>
  <c r="H433"/>
  <c r="G433" s="1"/>
  <c r="G434"/>
  <c r="G246"/>
  <c r="H245"/>
  <c r="G245" s="1"/>
  <c r="H680"/>
  <c r="G681"/>
  <c r="H342"/>
  <c r="G342" s="1"/>
  <c r="G343"/>
  <c r="H402"/>
  <c r="G403"/>
  <c r="H547"/>
  <c r="G548"/>
  <c r="G625"/>
  <c r="G709"/>
  <c r="H708"/>
  <c r="H755"/>
  <c r="G756"/>
  <c r="H466"/>
  <c r="G467"/>
  <c r="H736"/>
  <c r="G737"/>
  <c r="H348"/>
  <c r="G348" s="1"/>
  <c r="G349"/>
  <c r="G142"/>
  <c r="H141"/>
  <c r="H331"/>
  <c r="G332"/>
  <c r="G766"/>
  <c r="H765"/>
  <c r="G765" s="1"/>
  <c r="H20"/>
  <c r="G21"/>
  <c r="H148"/>
  <c r="G148" s="1"/>
  <c r="G149"/>
  <c r="H366"/>
  <c r="G366" s="1"/>
  <c r="G367"/>
  <c r="H454"/>
  <c r="G455"/>
  <c r="G74"/>
  <c r="H73"/>
  <c r="G120"/>
  <c r="H119"/>
  <c r="H327"/>
  <c r="G328"/>
  <c r="H672"/>
  <c r="G672" s="1"/>
  <c r="G673"/>
  <c r="G474"/>
  <c r="H473"/>
  <c r="G473" s="1"/>
  <c r="H711"/>
  <c r="G711" s="1"/>
  <c r="G712"/>
  <c r="K663"/>
  <c r="K662" s="1"/>
  <c r="G578"/>
  <c r="D225" i="45" s="1"/>
  <c r="D224" s="1"/>
  <c r="D223" s="1"/>
  <c r="K335" i="43"/>
  <c r="I33" i="46" s="1"/>
  <c r="J281" i="43" l="1"/>
  <c r="H31" i="46" s="1"/>
  <c r="I281" i="43"/>
  <c r="G31" i="46" s="1"/>
  <c r="K281" i="43"/>
  <c r="I31" i="46" s="1"/>
  <c r="H543" i="43"/>
  <c r="H572"/>
  <c r="H398"/>
  <c r="D392" i="45"/>
  <c r="H248" i="43"/>
  <c r="G248" s="1"/>
  <c r="G254"/>
  <c r="D572" i="45"/>
  <c r="D571" s="1"/>
  <c r="G18" i="43"/>
  <c r="H17"/>
  <c r="I32" i="46"/>
  <c r="D292" i="45"/>
  <c r="D291" s="1"/>
  <c r="G249" i="43"/>
  <c r="J739"/>
  <c r="H48" i="46"/>
  <c r="I739" i="43"/>
  <c r="G48" i="46"/>
  <c r="H754" i="43"/>
  <c r="D233" i="45"/>
  <c r="I439" i="43"/>
  <c r="I334" s="1"/>
  <c r="J544"/>
  <c r="G544" s="1"/>
  <c r="G545"/>
  <c r="H659"/>
  <c r="D169" i="45"/>
  <c r="D168" s="1"/>
  <c r="D214"/>
  <c r="D213" s="1"/>
  <c r="G297" i="43"/>
  <c r="G302"/>
  <c r="D469" i="45" s="1"/>
  <c r="H301" i="43"/>
  <c r="D119" i="45"/>
  <c r="D100"/>
  <c r="J334" i="43"/>
  <c r="H36" i="46"/>
  <c r="H32" s="1"/>
  <c r="K126" i="43"/>
  <c r="I23" i="46"/>
  <c r="I20" s="1"/>
  <c r="I100" i="43"/>
  <c r="G19" i="46" s="1"/>
  <c r="D328" i="45"/>
  <c r="K661" i="43"/>
  <c r="J659" s="1"/>
  <c r="J658" s="1"/>
  <c r="I45" i="46"/>
  <c r="I44" s="1"/>
  <c r="H44"/>
  <c r="G194" i="43"/>
  <c r="K334"/>
  <c r="H794"/>
  <c r="G794" s="1"/>
  <c r="G73"/>
  <c r="H72"/>
  <c r="G72" s="1"/>
  <c r="G708"/>
  <c r="H707"/>
  <c r="G707" s="1"/>
  <c r="H311"/>
  <c r="G312"/>
  <c r="D517" i="45" s="1"/>
  <c r="D516" s="1"/>
  <c r="D515" s="1"/>
  <c r="H317" i="43"/>
  <c r="G317" s="1"/>
  <c r="G318"/>
  <c r="H749"/>
  <c r="G750"/>
  <c r="H336"/>
  <c r="G338"/>
  <c r="H690"/>
  <c r="G690" s="1"/>
  <c r="G691"/>
  <c r="H355"/>
  <c r="G356"/>
  <c r="H608"/>
  <c r="G608" s="1"/>
  <c r="G609"/>
  <c r="G133"/>
  <c r="H129"/>
  <c r="H788"/>
  <c r="G788" s="1"/>
  <c r="G789"/>
  <c r="H735"/>
  <c r="G736"/>
  <c r="G755"/>
  <c r="G402"/>
  <c r="H679"/>
  <c r="G679" s="1"/>
  <c r="G680"/>
  <c r="H675"/>
  <c r="G675" s="1"/>
  <c r="G676"/>
  <c r="G154"/>
  <c r="H153"/>
  <c r="G235"/>
  <c r="G289"/>
  <c r="H288"/>
  <c r="G172"/>
  <c r="H171"/>
  <c r="G171" s="1"/>
  <c r="H360"/>
  <c r="G361"/>
  <c r="H557"/>
  <c r="G558"/>
  <c r="G119"/>
  <c r="H118"/>
  <c r="G118" s="1"/>
  <c r="G141"/>
  <c r="H140"/>
  <c r="H192"/>
  <c r="G193"/>
  <c r="G90"/>
  <c r="H89"/>
  <c r="H267"/>
  <c r="G267" s="1"/>
  <c r="G268"/>
  <c r="H102"/>
  <c r="G102" s="1"/>
  <c r="G103"/>
  <c r="G826"/>
  <c r="H825"/>
  <c r="F57" i="46" s="1"/>
  <c r="H621" i="43"/>
  <c r="G622"/>
  <c r="G46"/>
  <c r="H45"/>
  <c r="H703"/>
  <c r="G704"/>
  <c r="G115"/>
  <c r="H114"/>
  <c r="G818"/>
  <c r="H624"/>
  <c r="G624" s="1"/>
  <c r="H430"/>
  <c r="G431"/>
  <c r="H683"/>
  <c r="G683" s="1"/>
  <c r="G684"/>
  <c r="G568"/>
  <c r="H567"/>
  <c r="G567" s="1"/>
  <c r="H122"/>
  <c r="G122" s="1"/>
  <c r="G123"/>
  <c r="G454"/>
  <c r="H453"/>
  <c r="G417"/>
  <c r="H416"/>
  <c r="H326"/>
  <c r="G326" s="1"/>
  <c r="G327"/>
  <c r="G20"/>
  <c r="H330"/>
  <c r="G330" s="1"/>
  <c r="G331"/>
  <c r="H465"/>
  <c r="G466"/>
  <c r="G547"/>
  <c r="G564"/>
  <c r="H563"/>
  <c r="G563" s="1"/>
  <c r="G480"/>
  <c r="H479"/>
  <c r="G783"/>
  <c r="H782"/>
  <c r="H187"/>
  <c r="G188"/>
  <c r="G303"/>
  <c r="G573"/>
  <c r="H665"/>
  <c r="D514" i="45" l="1"/>
  <c r="D513" s="1"/>
  <c r="D570"/>
  <c r="D562" s="1"/>
  <c r="D561" s="1"/>
  <c r="G17" i="43"/>
  <c r="G47" i="46"/>
  <c r="H47"/>
  <c r="G36"/>
  <c r="G32" s="1"/>
  <c r="G440" i="43"/>
  <c r="G441"/>
  <c r="D158" i="45"/>
  <c r="D157" s="1"/>
  <c r="D118" s="1"/>
  <c r="G660" i="43"/>
  <c r="D83" i="45" s="1"/>
  <c r="G659" i="43"/>
  <c r="H658"/>
  <c r="H702"/>
  <c r="G702" s="1"/>
  <c r="D468" i="45"/>
  <c r="D467" s="1"/>
  <c r="G301" i="43"/>
  <c r="H300"/>
  <c r="F56" i="46"/>
  <c r="E57"/>
  <c r="E56" s="1"/>
  <c r="H793" i="43"/>
  <c r="H792" s="1"/>
  <c r="H191"/>
  <c r="F25" i="46" s="1"/>
  <c r="E25" s="1"/>
  <c r="G192" i="43"/>
  <c r="G557"/>
  <c r="H556"/>
  <c r="G556" s="1"/>
  <c r="H734"/>
  <c r="G735"/>
  <c r="H748"/>
  <c r="G749"/>
  <c r="H310"/>
  <c r="H309" s="1"/>
  <c r="G311"/>
  <c r="H186"/>
  <c r="G187"/>
  <c r="G543"/>
  <c r="H429"/>
  <c r="G430"/>
  <c r="G114"/>
  <c r="H113"/>
  <c r="H44"/>
  <c r="G45"/>
  <c r="G825"/>
  <c r="G824" s="1"/>
  <c r="H824"/>
  <c r="G398"/>
  <c r="H376"/>
  <c r="H571"/>
  <c r="G571" s="1"/>
  <c r="G572"/>
  <c r="H478"/>
  <c r="F38" i="46" s="1"/>
  <c r="G479" i="43"/>
  <c r="H452"/>
  <c r="G453"/>
  <c r="H814"/>
  <c r="G815"/>
  <c r="G703"/>
  <c r="G621"/>
  <c r="H620"/>
  <c r="G620" s="1"/>
  <c r="G360"/>
  <c r="H359"/>
  <c r="G359" s="1"/>
  <c r="H753"/>
  <c r="G754"/>
  <c r="H354"/>
  <c r="G354" s="1"/>
  <c r="G355"/>
  <c r="G337"/>
  <c r="H664"/>
  <c r="G665"/>
  <c r="G782"/>
  <c r="H775"/>
  <c r="H415"/>
  <c r="G416"/>
  <c r="H464"/>
  <c r="G464" s="1"/>
  <c r="G465"/>
  <c r="H88"/>
  <c r="G89"/>
  <c r="G140"/>
  <c r="H139"/>
  <c r="H287"/>
  <c r="G288"/>
  <c r="G153"/>
  <c r="H152"/>
  <c r="G129"/>
  <c r="H128"/>
  <c r="G658" l="1"/>
  <c r="H654"/>
  <c r="G300"/>
  <c r="H296"/>
  <c r="G88"/>
  <c r="F17" i="46"/>
  <c r="E17" s="1"/>
  <c r="G753" i="43"/>
  <c r="F51" i="46"/>
  <c r="E51" s="1"/>
  <c r="F37"/>
  <c r="E37" s="1"/>
  <c r="E38"/>
  <c r="G792" i="43"/>
  <c r="F53" i="46"/>
  <c r="E53" s="1"/>
  <c r="G139" i="43"/>
  <c r="H138"/>
  <c r="G376"/>
  <c r="F34" i="46"/>
  <c r="E34" s="1"/>
  <c r="G793" i="43"/>
  <c r="H542"/>
  <c r="G542" s="1"/>
  <c r="H813"/>
  <c r="G814"/>
  <c r="G478"/>
  <c r="H477"/>
  <c r="G477" s="1"/>
  <c r="G310"/>
  <c r="G734"/>
  <c r="H733"/>
  <c r="G113"/>
  <c r="H100"/>
  <c r="G287"/>
  <c r="H282"/>
  <c r="G415"/>
  <c r="G452"/>
  <c r="H439"/>
  <c r="H43"/>
  <c r="G44"/>
  <c r="H428"/>
  <c r="G428" s="1"/>
  <c r="G429"/>
  <c r="H181"/>
  <c r="G181" s="1"/>
  <c r="G186"/>
  <c r="H747"/>
  <c r="F50" i="46" s="1"/>
  <c r="G748" i="43"/>
  <c r="G664"/>
  <c r="H663"/>
  <c r="H662" s="1"/>
  <c r="G191"/>
  <c r="G152"/>
  <c r="H774"/>
  <c r="F52" i="46" s="1"/>
  <c r="G128" i="43"/>
  <c r="H127"/>
  <c r="F21" i="46" s="1"/>
  <c r="E21" s="1"/>
  <c r="G336" i="43"/>
  <c r="H335"/>
  <c r="F33" i="46" s="1"/>
  <c r="G296" i="43" l="1"/>
  <c r="H295"/>
  <c r="G295" s="1"/>
  <c r="F49" i="46"/>
  <c r="E50"/>
  <c r="G733" i="43"/>
  <c r="F46" i="46"/>
  <c r="E46" s="1"/>
  <c r="G439" i="43"/>
  <c r="F36" i="46"/>
  <c r="E36" s="1"/>
  <c r="F22"/>
  <c r="E22" s="1"/>
  <c r="G138" i="43"/>
  <c r="E33" i="46"/>
  <c r="G43" i="43"/>
  <c r="F14" i="46"/>
  <c r="E14" s="1"/>
  <c r="G100" i="43"/>
  <c r="F19" i="46"/>
  <c r="E19" s="1"/>
  <c r="H541" i="43"/>
  <c r="G541" s="1"/>
  <c r="H414"/>
  <c r="H151"/>
  <c r="G335"/>
  <c r="G813"/>
  <c r="H812"/>
  <c r="F55" i="46" s="1"/>
  <c r="G127" i="43"/>
  <c r="G663"/>
  <c r="F45" i="46"/>
  <c r="G282" i="43"/>
  <c r="G309"/>
  <c r="H308"/>
  <c r="G308" s="1"/>
  <c r="G747"/>
  <c r="H746"/>
  <c r="F44" i="46" l="1"/>
  <c r="E44" s="1"/>
  <c r="E45"/>
  <c r="G151" i="43"/>
  <c r="F23" i="46"/>
  <c r="E55"/>
  <c r="F54"/>
  <c r="E54" s="1"/>
  <c r="G414" i="43"/>
  <c r="F35" i="46"/>
  <c r="H334" i="43"/>
  <c r="G334" s="1"/>
  <c r="H281"/>
  <c r="H126"/>
  <c r="G126" s="1"/>
  <c r="H661"/>
  <c r="G661" s="1"/>
  <c r="G662"/>
  <c r="G812"/>
  <c r="H811"/>
  <c r="G811" s="1"/>
  <c r="E35" i="46" l="1"/>
  <c r="F32"/>
  <c r="E32" s="1"/>
  <c r="E23"/>
  <c r="F20"/>
  <c r="E20" s="1"/>
  <c r="G281" i="43"/>
  <c r="F31" i="46"/>
  <c r="E31" l="1"/>
  <c r="G781" i="43"/>
  <c r="D29" i="45" s="1"/>
  <c r="J635" i="43"/>
  <c r="J634" s="1"/>
  <c r="I635"/>
  <c r="I634" s="1"/>
  <c r="I601"/>
  <c r="I600" s="1"/>
  <c r="D27" i="45" l="1"/>
  <c r="D26" s="1"/>
  <c r="I651" i="43"/>
  <c r="I650" s="1"/>
  <c r="I649" s="1"/>
  <c r="J539"/>
  <c r="J522"/>
  <c r="J521" s="1"/>
  <c r="K651"/>
  <c r="K650" s="1"/>
  <c r="K649" s="1"/>
  <c r="K642"/>
  <c r="I778"/>
  <c r="G779"/>
  <c r="I70"/>
  <c r="I539"/>
  <c r="H601"/>
  <c r="K635"/>
  <c r="K634" s="1"/>
  <c r="J651"/>
  <c r="J650" s="1"/>
  <c r="J649" s="1"/>
  <c r="J70"/>
  <c r="J83"/>
  <c r="K601"/>
  <c r="K600" s="1"/>
  <c r="I642"/>
  <c r="K83"/>
  <c r="K70"/>
  <c r="K539"/>
  <c r="K536" s="1"/>
  <c r="K522"/>
  <c r="K521" s="1"/>
  <c r="J601"/>
  <c r="J600" s="1"/>
  <c r="J642"/>
  <c r="I537" l="1"/>
  <c r="I536" s="1"/>
  <c r="J537"/>
  <c r="J536" s="1"/>
  <c r="G652"/>
  <c r="D65" i="45" s="1"/>
  <c r="H650" i="43"/>
  <c r="G651"/>
  <c r="H642"/>
  <c r="G642" s="1"/>
  <c r="G643"/>
  <c r="D56" i="45" s="1"/>
  <c r="D55" s="1"/>
  <c r="H600" i="43"/>
  <c r="G600" s="1"/>
  <c r="G601"/>
  <c r="I83"/>
  <c r="G83" s="1"/>
  <c r="G84"/>
  <c r="I777"/>
  <c r="G778"/>
  <c r="H70"/>
  <c r="G70" s="1"/>
  <c r="G71"/>
  <c r="D423" i="45" s="1"/>
  <c r="D422" s="1"/>
  <c r="G636" i="43"/>
  <c r="D49" i="45" s="1"/>
  <c r="D48" s="1"/>
  <c r="D47" s="1"/>
  <c r="H635" i="43"/>
  <c r="I522"/>
  <c r="G523"/>
  <c r="D36" i="45" s="1"/>
  <c r="D35" s="1"/>
  <c r="D34" s="1"/>
  <c r="G602" i="43"/>
  <c r="D98" i="45" s="1"/>
  <c r="D97" s="1"/>
  <c r="D96" s="1"/>
  <c r="G538" i="43" l="1"/>
  <c r="D76" i="45" s="1"/>
  <c r="D75" s="1"/>
  <c r="H537" i="43"/>
  <c r="G537" s="1"/>
  <c r="I521"/>
  <c r="G521" s="1"/>
  <c r="G522"/>
  <c r="I776"/>
  <c r="G777"/>
  <c r="G650"/>
  <c r="H649"/>
  <c r="G649" s="1"/>
  <c r="H539"/>
  <c r="G540"/>
  <c r="D78" i="45" s="1"/>
  <c r="G635" i="43"/>
  <c r="H634"/>
  <c r="K525"/>
  <c r="K524" s="1"/>
  <c r="J525"/>
  <c r="J524" s="1"/>
  <c r="H536" l="1"/>
  <c r="G536" s="1"/>
  <c r="G528"/>
  <c r="G634"/>
  <c r="G280"/>
  <c r="D370" i="45" s="1"/>
  <c r="D368" s="1"/>
  <c r="D365" s="1"/>
  <c r="D364" s="1"/>
  <c r="H278" i="43"/>
  <c r="G539"/>
  <c r="I775"/>
  <c r="G776"/>
  <c r="I774" l="1"/>
  <c r="G52" i="46" s="1"/>
  <c r="G775" i="43"/>
  <c r="I525"/>
  <c r="G526"/>
  <c r="G278"/>
  <c r="H275"/>
  <c r="G49" i="46" l="1"/>
  <c r="E49" s="1"/>
  <c r="E52"/>
  <c r="H274" i="43"/>
  <c r="G275"/>
  <c r="I746"/>
  <c r="G774"/>
  <c r="I524"/>
  <c r="G524" s="1"/>
  <c r="G525"/>
  <c r="K606"/>
  <c r="K605" s="1"/>
  <c r="K604" s="1"/>
  <c r="J606"/>
  <c r="J605" s="1"/>
  <c r="J604" s="1"/>
  <c r="I606"/>
  <c r="I605" s="1"/>
  <c r="I604" s="1"/>
  <c r="G746" l="1"/>
  <c r="G274"/>
  <c r="H273"/>
  <c r="F30" i="46" s="1"/>
  <c r="G745" i="43" l="1"/>
  <c r="D13" i="45" s="1"/>
  <c r="H744" i="43"/>
  <c r="E30" i="46"/>
  <c r="G273" i="43"/>
  <c r="H606"/>
  <c r="G607"/>
  <c r="D559" i="45" s="1"/>
  <c r="D558" s="1"/>
  <c r="D555" s="1"/>
  <c r="D551" s="1"/>
  <c r="D12" l="1"/>
  <c r="D11" s="1"/>
  <c r="D10" s="1"/>
  <c r="G744" i="43"/>
  <c r="H743"/>
  <c r="H605"/>
  <c r="G606"/>
  <c r="D9" i="45" l="1"/>
  <c r="G743" i="43"/>
  <c r="H742"/>
  <c r="H604"/>
  <c r="G604" s="1"/>
  <c r="G605"/>
  <c r="G742" l="1"/>
  <c r="H741"/>
  <c r="G741" l="1"/>
  <c r="H740"/>
  <c r="F48" i="46" s="1"/>
  <c r="K640" i="43"/>
  <c r="J640"/>
  <c r="I640"/>
  <c r="K594"/>
  <c r="K593" s="1"/>
  <c r="J594"/>
  <c r="J593" s="1"/>
  <c r="I594"/>
  <c r="I593" s="1"/>
  <c r="K590"/>
  <c r="K589" s="1"/>
  <c r="I590"/>
  <c r="I589" s="1"/>
  <c r="K531"/>
  <c r="K530" s="1"/>
  <c r="J531"/>
  <c r="J530" s="1"/>
  <c r="I531"/>
  <c r="I530" s="1"/>
  <c r="K513"/>
  <c r="K512" s="1"/>
  <c r="J513"/>
  <c r="J512" s="1"/>
  <c r="I513"/>
  <c r="I512" s="1"/>
  <c r="F47" i="46" l="1"/>
  <c r="E48"/>
  <c r="G740" i="43"/>
  <c r="H739"/>
  <c r="I488"/>
  <c r="I487" s="1"/>
  <c r="K519"/>
  <c r="K518" s="1"/>
  <c r="K510"/>
  <c r="K509" s="1"/>
  <c r="I534"/>
  <c r="I533" s="1"/>
  <c r="I529" s="1"/>
  <c r="I597"/>
  <c r="I596" s="1"/>
  <c r="I588" s="1"/>
  <c r="I587" s="1"/>
  <c r="I586" s="1"/>
  <c r="G42" i="46" s="1"/>
  <c r="I491" i="43"/>
  <c r="I490" s="1"/>
  <c r="K516"/>
  <c r="K515" s="1"/>
  <c r="J519"/>
  <c r="J518" s="1"/>
  <c r="J510"/>
  <c r="J509" s="1"/>
  <c r="J590"/>
  <c r="J589" s="1"/>
  <c r="K638"/>
  <c r="K637" s="1"/>
  <c r="K633" s="1"/>
  <c r="K632" s="1"/>
  <c r="J491"/>
  <c r="J490" s="1"/>
  <c r="K488"/>
  <c r="K487" s="1"/>
  <c r="J516"/>
  <c r="J515" s="1"/>
  <c r="I519"/>
  <c r="I518" s="1"/>
  <c r="I510"/>
  <c r="I509" s="1"/>
  <c r="H513"/>
  <c r="G514"/>
  <c r="D39" i="45" s="1"/>
  <c r="D38" s="1"/>
  <c r="D37" s="1"/>
  <c r="K534" i="43"/>
  <c r="K533" s="1"/>
  <c r="K529" s="1"/>
  <c r="H594"/>
  <c r="G595"/>
  <c r="D91" i="45" s="1"/>
  <c r="D90" s="1"/>
  <c r="D89" s="1"/>
  <c r="K597" i="43"/>
  <c r="K596" s="1"/>
  <c r="K588" s="1"/>
  <c r="K587" s="1"/>
  <c r="K586" s="1"/>
  <c r="I42" i="46" s="1"/>
  <c r="J638" i="43"/>
  <c r="J637" s="1"/>
  <c r="J633" s="1"/>
  <c r="J632" s="1"/>
  <c r="G641"/>
  <c r="D54" i="45" s="1"/>
  <c r="D53" s="1"/>
  <c r="H640" i="43"/>
  <c r="G640" s="1"/>
  <c r="K491"/>
  <c r="K490" s="1"/>
  <c r="J488"/>
  <c r="J487" s="1"/>
  <c r="I516"/>
  <c r="I515" s="1"/>
  <c r="J534"/>
  <c r="J533" s="1"/>
  <c r="J529" s="1"/>
  <c r="J597"/>
  <c r="J596" s="1"/>
  <c r="I638"/>
  <c r="I637" s="1"/>
  <c r="I633" s="1"/>
  <c r="I632" s="1"/>
  <c r="E47" i="46" l="1"/>
  <c r="G739" i="43"/>
  <c r="J486"/>
  <c r="I486"/>
  <c r="H593"/>
  <c r="G593" s="1"/>
  <c r="G594"/>
  <c r="G513"/>
  <c r="H512"/>
  <c r="G512" s="1"/>
  <c r="H516"/>
  <c r="G517"/>
  <c r="D42" i="45" s="1"/>
  <c r="D41" s="1"/>
  <c r="D40" s="1"/>
  <c r="G599" i="43"/>
  <c r="D95" i="45" s="1"/>
  <c r="D93" s="1"/>
  <c r="D92" s="1"/>
  <c r="H597" i="43"/>
  <c r="H534"/>
  <c r="G535"/>
  <c r="D73" i="45" s="1"/>
  <c r="D72" s="1"/>
  <c r="D71" s="1"/>
  <c r="H488" i="43"/>
  <c r="G489"/>
  <c r="D19" i="45" s="1"/>
  <c r="D18" s="1"/>
  <c r="D17" s="1"/>
  <c r="G639" i="43"/>
  <c r="D52" i="45" s="1"/>
  <c r="D51" s="1"/>
  <c r="D50" s="1"/>
  <c r="D46" s="1"/>
  <c r="H638" i="43"/>
  <c r="H531"/>
  <c r="G532"/>
  <c r="D70" i="45" s="1"/>
  <c r="D69" s="1"/>
  <c r="D68" s="1"/>
  <c r="K486" i="43"/>
  <c r="G591"/>
  <c r="D87" i="45" s="1"/>
  <c r="D86" s="1"/>
  <c r="D85" s="1"/>
  <c r="H590" i="43"/>
  <c r="H519"/>
  <c r="G520"/>
  <c r="D45" i="45" s="1"/>
  <c r="D44" s="1"/>
  <c r="D43" s="1"/>
  <c r="H491" i="43"/>
  <c r="G492"/>
  <c r="D25" i="45" s="1"/>
  <c r="D24" s="1"/>
  <c r="D23" s="1"/>
  <c r="I508" i="43"/>
  <c r="I507" s="1"/>
  <c r="I506" s="1"/>
  <c r="I505" s="1"/>
  <c r="J588"/>
  <c r="J587" s="1"/>
  <c r="J586" s="1"/>
  <c r="H42" i="46" s="1"/>
  <c r="J508" i="43"/>
  <c r="J507" s="1"/>
  <c r="J506" s="1"/>
  <c r="J505" s="1"/>
  <c r="K508"/>
  <c r="K507" s="1"/>
  <c r="K506" s="1"/>
  <c r="K505" s="1"/>
  <c r="K485" l="1"/>
  <c r="K484" s="1"/>
  <c r="I40" i="46" s="1"/>
  <c r="H41"/>
  <c r="I503" i="43"/>
  <c r="I502" s="1"/>
  <c r="I496" s="1"/>
  <c r="I485" s="1"/>
  <c r="I484" s="1"/>
  <c r="G40" i="46" s="1"/>
  <c r="G41"/>
  <c r="I41"/>
  <c r="J503" i="43"/>
  <c r="J502" s="1"/>
  <c r="J496" s="1"/>
  <c r="J485" s="1"/>
  <c r="J484" s="1"/>
  <c r="H40" i="46" s="1"/>
  <c r="D16" i="45"/>
  <c r="D84"/>
  <c r="H490" i="43"/>
  <c r="G490" s="1"/>
  <c r="G491"/>
  <c r="H530"/>
  <c r="G531"/>
  <c r="G488"/>
  <c r="H487"/>
  <c r="H589"/>
  <c r="G590"/>
  <c r="H596"/>
  <c r="G596" s="1"/>
  <c r="G597"/>
  <c r="H510"/>
  <c r="G511"/>
  <c r="D33" i="45" s="1"/>
  <c r="D32" s="1"/>
  <c r="D31" s="1"/>
  <c r="D30" s="1"/>
  <c r="H518" i="43"/>
  <c r="G518" s="1"/>
  <c r="G519"/>
  <c r="G534"/>
  <c r="H533"/>
  <c r="G533" s="1"/>
  <c r="H515"/>
  <c r="G515" s="1"/>
  <c r="G516"/>
  <c r="G638"/>
  <c r="H637"/>
  <c r="G504" l="1"/>
  <c r="D82" i="45" s="1"/>
  <c r="D81" s="1"/>
  <c r="H503" i="43"/>
  <c r="D15" i="45"/>
  <c r="G637" i="43"/>
  <c r="H633"/>
  <c r="H486"/>
  <c r="G487"/>
  <c r="H509"/>
  <c r="G510"/>
  <c r="G589"/>
  <c r="H588"/>
  <c r="G530"/>
  <c r="H529"/>
  <c r="G529" s="1"/>
  <c r="D80" i="45" l="1"/>
  <c r="G503" i="43"/>
  <c r="H502"/>
  <c r="G509"/>
  <c r="H508"/>
  <c r="G633"/>
  <c r="H632"/>
  <c r="G486"/>
  <c r="G588"/>
  <c r="H587"/>
  <c r="G502" l="1"/>
  <c r="H496"/>
  <c r="G508"/>
  <c r="H507"/>
  <c r="G587"/>
  <c r="H586"/>
  <c r="H631"/>
  <c r="G632"/>
  <c r="G496" l="1"/>
  <c r="H485"/>
  <c r="G586"/>
  <c r="F42" i="46"/>
  <c r="E42" s="1"/>
  <c r="H630" i="43"/>
  <c r="F43" i="46" s="1"/>
  <c r="H506" i="43"/>
  <c r="G507"/>
  <c r="H484" l="1"/>
  <c r="G485"/>
  <c r="H505"/>
  <c r="F41" i="46" s="1"/>
  <c r="G506" i="43"/>
  <c r="F40" i="46" l="1"/>
  <c r="E40" s="1"/>
  <c r="G484" i="43"/>
  <c r="E41" i="46"/>
  <c r="G505" i="43"/>
  <c r="H483"/>
  <c r="F39" i="46" l="1"/>
  <c r="K66" i="43"/>
  <c r="J66"/>
  <c r="I66"/>
  <c r="I68" l="1"/>
  <c r="I65" s="1"/>
  <c r="I64" s="1"/>
  <c r="I63" s="1"/>
  <c r="K68"/>
  <c r="K65" s="1"/>
  <c r="K64" s="1"/>
  <c r="K63" s="1"/>
  <c r="J68"/>
  <c r="J65" s="1"/>
  <c r="J64" s="1"/>
  <c r="J63" s="1"/>
  <c r="K656" l="1"/>
  <c r="K655" s="1"/>
  <c r="J656"/>
  <c r="J655" s="1"/>
  <c r="H68"/>
  <c r="G68" s="1"/>
  <c r="G69"/>
  <c r="D421" i="45" s="1"/>
  <c r="D420" s="1"/>
  <c r="J654" i="43" l="1"/>
  <c r="K654"/>
  <c r="K631" s="1"/>
  <c r="K630" s="1"/>
  <c r="I656"/>
  <c r="G657"/>
  <c r="D79" i="45" s="1"/>
  <c r="D77" s="1"/>
  <c r="H66" i="43"/>
  <c r="G67"/>
  <c r="D419" i="45" s="1"/>
  <c r="D418" s="1"/>
  <c r="D417" s="1"/>
  <c r="D416" s="1"/>
  <c r="D415" s="1"/>
  <c r="J631" i="43" l="1"/>
  <c r="J630" s="1"/>
  <c r="H43" i="46" s="1"/>
  <c r="H39" s="1"/>
  <c r="I653" i="43"/>
  <c r="K483"/>
  <c r="I43" i="46"/>
  <c r="I39" s="1"/>
  <c r="D74" i="45"/>
  <c r="I655" i="43"/>
  <c r="I654" s="1"/>
  <c r="G656"/>
  <c r="H65"/>
  <c r="G66"/>
  <c r="J483" l="1"/>
  <c r="G653"/>
  <c r="D66" i="45" s="1"/>
  <c r="D64" s="1"/>
  <c r="D63" s="1"/>
  <c r="D62" s="1"/>
  <c r="D67"/>
  <c r="G655" i="43"/>
  <c r="G65"/>
  <c r="H64"/>
  <c r="I26"/>
  <c r="I25" s="1"/>
  <c r="J26"/>
  <c r="J25" s="1"/>
  <c r="K26"/>
  <c r="K25" s="1"/>
  <c r="K79"/>
  <c r="J79"/>
  <c r="I79"/>
  <c r="D14" i="45" l="1"/>
  <c r="K16" i="43"/>
  <c r="K15" s="1"/>
  <c r="K14" s="1"/>
  <c r="I12" i="46" s="1"/>
  <c r="I16" i="43"/>
  <c r="I15" s="1"/>
  <c r="I14" s="1"/>
  <c r="G12" i="46" s="1"/>
  <c r="J16" i="43"/>
  <c r="J15" s="1"/>
  <c r="J14" s="1"/>
  <c r="H12" i="46" s="1"/>
  <c r="J34" i="43"/>
  <c r="K81"/>
  <c r="K78" s="1"/>
  <c r="J86"/>
  <c r="J85" s="1"/>
  <c r="H26"/>
  <c r="G27"/>
  <c r="G654"/>
  <c r="I631"/>
  <c r="K32"/>
  <c r="K31" s="1"/>
  <c r="J30" s="1"/>
  <c r="J29" s="1"/>
  <c r="J28" s="1"/>
  <c r="H13" i="46" s="1"/>
  <c r="I34" i="43"/>
  <c r="G36"/>
  <c r="D443" i="45" s="1"/>
  <c r="D442" s="1"/>
  <c r="J81" i="43"/>
  <c r="J78" s="1"/>
  <c r="J77" s="1"/>
  <c r="J76" s="1"/>
  <c r="J62" s="1"/>
  <c r="H16" i="46" s="1"/>
  <c r="I86" i="43"/>
  <c r="I85" s="1"/>
  <c r="J32"/>
  <c r="J31" s="1"/>
  <c r="I30" s="1"/>
  <c r="I29" s="1"/>
  <c r="I28" s="1"/>
  <c r="G13" i="46" s="1"/>
  <c r="I81" i="43"/>
  <c r="I78" s="1"/>
  <c r="I32"/>
  <c r="I31" s="1"/>
  <c r="K34"/>
  <c r="K86"/>
  <c r="K85" s="1"/>
  <c r="H63"/>
  <c r="G64"/>
  <c r="H11" i="46" l="1"/>
  <c r="I77" i="43"/>
  <c r="I76" s="1"/>
  <c r="I62" s="1"/>
  <c r="K77"/>
  <c r="K76" s="1"/>
  <c r="K62" s="1"/>
  <c r="G26"/>
  <c r="H25"/>
  <c r="H16" s="1"/>
  <c r="H41"/>
  <c r="G42"/>
  <c r="D446" i="45" s="1"/>
  <c r="H32" i="43"/>
  <c r="G33"/>
  <c r="J13"/>
  <c r="G63"/>
  <c r="G82"/>
  <c r="H81"/>
  <c r="G81" s="1"/>
  <c r="G87"/>
  <c r="D452" i="45" s="1"/>
  <c r="D451" s="1"/>
  <c r="D450" s="1"/>
  <c r="H86" i="43"/>
  <c r="H34"/>
  <c r="G34" s="1"/>
  <c r="G35"/>
  <c r="I630"/>
  <c r="G43" i="46" s="1"/>
  <c r="G631" i="43"/>
  <c r="D445" i="45" l="1"/>
  <c r="D444" s="1"/>
  <c r="G39" i="46"/>
  <c r="E39" s="1"/>
  <c r="E43"/>
  <c r="I13" i="43"/>
  <c r="G16" i="46"/>
  <c r="G11" s="1"/>
  <c r="K13" i="43"/>
  <c r="I16" i="46"/>
  <c r="I11" s="1"/>
  <c r="D441" i="45"/>
  <c r="D440" s="1"/>
  <c r="H85" i="43"/>
  <c r="G85" s="1"/>
  <c r="G86"/>
  <c r="H79"/>
  <c r="G80"/>
  <c r="D439" i="45" s="1"/>
  <c r="D438" s="1"/>
  <c r="G32" i="43"/>
  <c r="H31"/>
  <c r="G25"/>
  <c r="I483"/>
  <c r="G630"/>
  <c r="H40"/>
  <c r="G40" s="1"/>
  <c r="G41"/>
  <c r="H30" l="1"/>
  <c r="D437" i="45"/>
  <c r="D433" s="1"/>
  <c r="G483" i="43"/>
  <c r="G31"/>
  <c r="G79"/>
  <c r="H78"/>
  <c r="H15"/>
  <c r="G16"/>
  <c r="D432" i="45" l="1"/>
  <c r="G78" i="43"/>
  <c r="H77"/>
  <c r="G15"/>
  <c r="H14"/>
  <c r="F12" i="46" s="1"/>
  <c r="H29" i="43"/>
  <c r="G30"/>
  <c r="E12" i="46" l="1"/>
  <c r="G14" i="43"/>
  <c r="H28"/>
  <c r="G29"/>
  <c r="G77"/>
  <c r="H76"/>
  <c r="G28" l="1"/>
  <c r="F13" i="46"/>
  <c r="G76" i="43"/>
  <c r="H62"/>
  <c r="F16" i="46" s="1"/>
  <c r="E16" s="1"/>
  <c r="E13" l="1"/>
  <c r="F11"/>
  <c r="G62" i="43"/>
  <c r="H13"/>
  <c r="E11" i="46" l="1"/>
  <c r="G13" i="43"/>
  <c r="I239" i="44" l="1"/>
  <c r="I61" s="1"/>
  <c r="K239"/>
  <c r="L239"/>
  <c r="J239"/>
  <c r="K234" i="43"/>
  <c r="J234"/>
  <c r="J233" s="1"/>
  <c r="J232" s="1"/>
  <c r="I234"/>
  <c r="J226"/>
  <c r="J225" s="1"/>
  <c r="J224" s="1"/>
  <c r="J223" s="1"/>
  <c r="J222" s="1"/>
  <c r="J221" s="1"/>
  <c r="K226"/>
  <c r="K225" s="1"/>
  <c r="K224" s="1"/>
  <c r="K223" s="1"/>
  <c r="K222" s="1"/>
  <c r="K221" s="1"/>
  <c r="I226"/>
  <c r="I225" s="1"/>
  <c r="I224" s="1"/>
  <c r="I223" s="1"/>
  <c r="I222" s="1"/>
  <c r="I221" s="1"/>
  <c r="H234"/>
  <c r="H226"/>
  <c r="H225" s="1"/>
  <c r="J61" i="44" l="1"/>
  <c r="J1156" s="1"/>
  <c r="L61"/>
  <c r="L1156" s="1"/>
  <c r="K61"/>
  <c r="K1156" s="1"/>
  <c r="J231" i="43"/>
  <c r="J230" s="1"/>
  <c r="J229" s="1"/>
  <c r="J227" s="1"/>
  <c r="G234"/>
  <c r="D379" i="45" s="1"/>
  <c r="G225" i="43"/>
  <c r="H27" i="46"/>
  <c r="G27"/>
  <c r="I27"/>
  <c r="I1156" i="44"/>
  <c r="H233" i="43"/>
  <c r="K233"/>
  <c r="K232" s="1"/>
  <c r="I233"/>
  <c r="I232" s="1"/>
  <c r="G226"/>
  <c r="D414" i="45" s="1"/>
  <c r="D413" s="1"/>
  <c r="D412" s="1"/>
  <c r="D411" s="1"/>
  <c r="H239" i="44"/>
  <c r="H224" i="43"/>
  <c r="H61" i="44" l="1"/>
  <c r="D378" i="45"/>
  <c r="D377" s="1"/>
  <c r="H28" i="46"/>
  <c r="H24" s="1"/>
  <c r="H60" s="1"/>
  <c r="J190" i="43"/>
  <c r="J837" s="1"/>
  <c r="K231"/>
  <c r="K230" s="1"/>
  <c r="K229" s="1"/>
  <c r="K227" s="1"/>
  <c r="I231"/>
  <c r="I230" s="1"/>
  <c r="I229" s="1"/>
  <c r="I227" s="1"/>
  <c r="G224"/>
  <c r="H223"/>
  <c r="G233"/>
  <c r="H232"/>
  <c r="H231" s="1"/>
  <c r="H1156" i="44"/>
  <c r="D376" i="45" l="1"/>
  <c r="D375" s="1"/>
  <c r="D374" s="1"/>
  <c r="D610" s="1"/>
  <c r="G28" i="46"/>
  <c r="G24" s="1"/>
  <c r="G60" s="1"/>
  <c r="I190" i="43"/>
  <c r="I837" s="1"/>
  <c r="I28" i="46"/>
  <c r="I24" s="1"/>
  <c r="I60" s="1"/>
  <c r="K190" i="43"/>
  <c r="K837" s="1"/>
  <c r="G232"/>
  <c r="H222"/>
  <c r="G223"/>
  <c r="G222" l="1"/>
  <c r="H221"/>
  <c r="H230"/>
  <c r="G231"/>
  <c r="G230" l="1"/>
  <c r="H229"/>
  <c r="F27" i="46"/>
  <c r="G221" i="43"/>
  <c r="E27" i="46" l="1"/>
  <c r="G229" i="43"/>
  <c r="H227"/>
  <c r="G227" l="1"/>
  <c r="F28" i="46"/>
  <c r="H190" i="43"/>
  <c r="E28" i="46" l="1"/>
  <c r="F24"/>
  <c r="G190" i="43"/>
  <c r="H837"/>
  <c r="G837" l="1"/>
  <c r="E24" i="46"/>
  <c r="F60"/>
  <c r="E60" s="1"/>
</calcChain>
</file>

<file path=xl/sharedStrings.xml><?xml version="1.0" encoding="utf-8"?>
<sst xmlns="http://schemas.openxmlformats.org/spreadsheetml/2006/main" count="10765" uniqueCount="633">
  <si>
    <t>ВСЕГО РАСХОДОВ</t>
  </si>
  <si>
    <t>№ п/п</t>
  </si>
  <si>
    <t>Национальная безопасность и правоохранительная деятельность</t>
  </si>
  <si>
    <t>Наименование</t>
  </si>
  <si>
    <t>Сумма -всего</t>
  </si>
  <si>
    <t>Расходы, осуществляемые по вопросам местного значения</t>
  </si>
  <si>
    <t>Рз</t>
  </si>
  <si>
    <t>ПР</t>
  </si>
  <si>
    <t>ЦСР</t>
  </si>
  <si>
    <t>ВР</t>
  </si>
  <si>
    <t>Вед</t>
  </si>
  <si>
    <t>(тыс.руб.)</t>
  </si>
  <si>
    <t xml:space="preserve">                                          </t>
  </si>
  <si>
    <t>Расходы, осуществляемые за счет иных межбюджетных трансфертов</t>
  </si>
  <si>
    <t>01</t>
  </si>
  <si>
    <t>00</t>
  </si>
  <si>
    <t>02</t>
  </si>
  <si>
    <t>03</t>
  </si>
  <si>
    <t>04</t>
  </si>
  <si>
    <t>05</t>
  </si>
  <si>
    <t>07</t>
  </si>
  <si>
    <t>09</t>
  </si>
  <si>
    <t>Сельское хозяйство и рыболовство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</si>
  <si>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</si>
  <si>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</si>
  <si>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</si>
  <si>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</si>
  <si>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</si>
  <si>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</si>
  <si>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</si>
  <si>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</si>
  <si>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</si>
  <si>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</si>
  <si>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10</t>
  </si>
  <si>
    <t xml:space="preserve">Культура </t>
  </si>
  <si>
    <t>Бюджетные инвестиции</t>
  </si>
  <si>
    <t>Физическая культура и спорт</t>
  </si>
  <si>
    <t>Благоустройство</t>
  </si>
  <si>
    <t>12</t>
  </si>
  <si>
    <t>14</t>
  </si>
  <si>
    <t>Национальная  экономика</t>
  </si>
  <si>
    <t>11</t>
  </si>
  <si>
    <t>Связь и информатика</t>
  </si>
  <si>
    <t>Дорожное хозяйство</t>
  </si>
  <si>
    <t>Массовый спорт</t>
  </si>
  <si>
    <t>Другие вопросы в области национальной безопасности и правоохранительной деятельности</t>
  </si>
  <si>
    <t xml:space="preserve">Культура, кинематография </t>
  </si>
  <si>
    <t>Общеэкономические вопросы</t>
  </si>
  <si>
    <t>612</t>
  </si>
  <si>
    <t>600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</si>
  <si>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</si>
  <si>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</si>
  <si>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</si>
  <si>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</si>
  <si>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</si>
  <si>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</si>
  <si>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</si>
  <si>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</si>
  <si>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</si>
  <si>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</si>
  <si>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</si>
  <si>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</si>
  <si>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242</t>
  </si>
  <si>
    <t>Закупка товаров, работ, услуг в сфере информационно-коммуникационных технологий</t>
  </si>
  <si>
    <t>620</t>
  </si>
  <si>
    <t>621</t>
  </si>
  <si>
    <t>Субсидии автономным учреждениям</t>
  </si>
  <si>
    <t>Расходы на выплаты персоналу казенных учреждений</t>
  </si>
  <si>
    <t>110</t>
  </si>
  <si>
    <t>111</t>
  </si>
  <si>
    <t>112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</si>
  <si>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</si>
  <si>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</si>
  <si>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</si>
  <si>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</si>
  <si>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</si>
  <si>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</si>
  <si>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400</t>
  </si>
  <si>
    <t>410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</si>
  <si>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</si>
  <si>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</si>
  <si>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Предоставление субсидий муниципальным бюджетным, автономным учреждениям и иным не коммерческим организациям</t>
  </si>
  <si>
    <t>622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</si>
  <si>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</si>
  <si>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</si>
  <si>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 xml:space="preserve">Средства массовой информации </t>
  </si>
  <si>
    <t>Закупка товаров, работ и услуг для государственных (муниципальных) нужд</t>
  </si>
  <si>
    <t xml:space="preserve">Фонд оплаты труда казенных учреждений и взносы по обязательному социальному страхованию </t>
  </si>
  <si>
    <t>Предоставление субсидий бюджетным, автономным учреждениям и иным некоммерческим организациям</t>
  </si>
  <si>
    <t>Иные выплаты персоналу казенных учреждений,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</si>
  <si>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</si>
  <si>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</si>
  <si>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Дорожное хозяйство (в т.ч. дорожный фонд)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</si>
  <si>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</si>
  <si>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Муниципальная программа "Культура города Урай" на 2012-2016 годы</t>
  </si>
  <si>
    <t xml:space="preserve">Муниципальная программа "Культура города Урай" на 2012-2016 годы 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</si>
  <si>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</si>
  <si>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автномного округа</t>
  </si>
  <si>
    <t>Муниципальная программа "Совершенствование и развитие муниципального управления в городе Урай" на 2015-2017 год</t>
  </si>
  <si>
    <t>1.</t>
  </si>
  <si>
    <t>Дума города Урай</t>
  </si>
  <si>
    <t>011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</si>
  <si>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</si>
  <si>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</si>
  <si>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</si>
  <si>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</si>
  <si>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</si>
  <si>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</si>
  <si>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</si>
  <si>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</si>
  <si>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</si>
  <si>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</si>
  <si>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</si>
  <si>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</si>
  <si>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</si>
  <si>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</si>
  <si>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2.</t>
  </si>
  <si>
    <t xml:space="preserve">администрация города Урай </t>
  </si>
  <si>
    <t>040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</si>
  <si>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</si>
  <si>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</si>
  <si>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</si>
  <si>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13</t>
  </si>
  <si>
    <t>Глава муниципального образования</t>
  </si>
  <si>
    <t>Расходы на обеспечение функций органов местного самоуправления</t>
  </si>
  <si>
    <t>к решению Думы города Урай</t>
  </si>
  <si>
    <t>Другие вопросы в области культуры, кинематографии"</t>
  </si>
  <si>
    <t>Муниципальная программа "Профилактика правонарушений на территории города Урай" на 2015-2017 годы</t>
  </si>
  <si>
    <t>Органы юстиции</t>
  </si>
  <si>
    <t xml:space="preserve">Транспорт            </t>
  </si>
  <si>
    <t>4.</t>
  </si>
  <si>
    <t>Комитет по финансам администрации города Урай</t>
  </si>
  <si>
    <t>050</t>
  </si>
  <si>
    <t xml:space="preserve"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 </t>
  </si>
  <si>
    <t>Резервные фонды</t>
  </si>
  <si>
    <t>Резервные средства</t>
  </si>
  <si>
    <t>870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</si>
  <si>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</si>
  <si>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</si>
  <si>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700</t>
  </si>
  <si>
    <t>730</t>
  </si>
  <si>
    <t>Муниципальная программа "Совершенствование и развитие муниципального управления в городе Урай" на 2015-2017 годы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</si>
  <si>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</si>
  <si>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</si>
  <si>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</si>
  <si>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</si>
  <si>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</si>
  <si>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</si>
  <si>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</si>
  <si>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</si>
  <si>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321</t>
  </si>
  <si>
    <t>Социальное обеспечение населения</t>
  </si>
  <si>
    <t>Субсидии гражданам на приобретение жилья</t>
  </si>
  <si>
    <t>322</t>
  </si>
  <si>
    <t>Охрана семьи и детства</t>
  </si>
  <si>
    <t>323</t>
  </si>
  <si>
    <t>Другие вопросы в области социальной политики</t>
  </si>
  <si>
    <t>Муниципальная программа "Поддержка социально ориентированных некоммерческих организаций в городе Урай" на 2015-2017 годы</t>
  </si>
  <si>
    <t>3.</t>
  </si>
  <si>
    <t xml:space="preserve">Управление образования администрации города Урай </t>
  </si>
  <si>
    <t>Дошкольное образование</t>
  </si>
  <si>
    <t>Муниципальная программа "Развитие образования города Урай" на 2014-2018 годы</t>
  </si>
  <si>
    <t>Другие вопросы в области образования</t>
  </si>
  <si>
    <t>Публичные нормативные социальные выплаты гражданам</t>
  </si>
  <si>
    <t>310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</si>
  <si>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</si>
  <si>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</si>
  <si>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</si>
  <si>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</si>
  <si>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</si>
  <si>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</si>
  <si>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</si>
  <si>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</si>
  <si>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</si>
  <si>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3.1.</t>
  </si>
  <si>
    <t>3.2.</t>
  </si>
  <si>
    <t>3.3.</t>
  </si>
  <si>
    <t>3.4.</t>
  </si>
  <si>
    <t>Дорожное хозяйство, всего</t>
  </si>
  <si>
    <t>3.4.1.</t>
  </si>
  <si>
    <t>в том числе средства дорожного фонда</t>
  </si>
  <si>
    <t>3.5.</t>
  </si>
  <si>
    <t>3.6.</t>
  </si>
  <si>
    <t>4.1.</t>
  </si>
  <si>
    <t>4.2.</t>
  </si>
  <si>
    <t>4.3.</t>
  </si>
  <si>
    <t>4.4.</t>
  </si>
  <si>
    <t>5.</t>
  </si>
  <si>
    <t>5.1.</t>
  </si>
  <si>
    <t>6.</t>
  </si>
  <si>
    <t>6.1.</t>
  </si>
  <si>
    <t>7.</t>
  </si>
  <si>
    <t>7.1.</t>
  </si>
  <si>
    <t>7.2.</t>
  </si>
  <si>
    <t>8.</t>
  </si>
  <si>
    <t>9.</t>
  </si>
  <si>
    <t>9.1.</t>
  </si>
  <si>
    <t>10.</t>
  </si>
  <si>
    <t>10.1.</t>
  </si>
  <si>
    <t>6.2.</t>
  </si>
  <si>
    <t>Расходы на обеспечение деятельности (оказание услуг) муниципальных учреждений</t>
  </si>
  <si>
    <t>4</t>
  </si>
  <si>
    <t>5</t>
  </si>
  <si>
    <t>11.</t>
  </si>
  <si>
    <t>12.</t>
  </si>
  <si>
    <t>Подпрограмма 4 "Организация каникулярного отдыха детей и подростков"</t>
  </si>
  <si>
    <t>Расходы, осуществляемые за счет субсидий из бюджета автономного округа</t>
  </si>
  <si>
    <t xml:space="preserve">Муниципальная программа "Совершенствование и развитие муниципального управления в городе Урай" на 2015-2017 годы </t>
  </si>
  <si>
    <t>Иные выплаты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</si>
  <si>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123</t>
  </si>
  <si>
    <t xml:space="preserve">(муниципальным программам и непрограммным направлениям деятельности), </t>
  </si>
  <si>
    <t>3</t>
  </si>
  <si>
    <t>243</t>
  </si>
  <si>
    <t>Подпрограмма I "Создание условий для совершенствования системы муниципального управления"</t>
  </si>
  <si>
    <t xml:space="preserve">Фонд оплаты труда государственных (муниципальных) органов </t>
  </si>
  <si>
    <t>Муниципальная программа "Молодежь города Урай" на 2016-2020 годы</t>
  </si>
  <si>
    <t>30 0 00 00000</t>
  </si>
  <si>
    <t>Мероприятия муниципальной программы</t>
  </si>
  <si>
    <t>30 0 02 20700</t>
  </si>
  <si>
    <t>30 0 01 00590</t>
  </si>
  <si>
    <t>Муниципальная программа "Развитие физической культуры, спорта и туризма  в городе Урай" на 2016-2018 годы</t>
  </si>
  <si>
    <t>06 0 00 00000</t>
  </si>
  <si>
    <t>Подпрограмма I "Развитие физической культуры и спорта в городе Урай"</t>
  </si>
  <si>
    <t>06 1 00 00000</t>
  </si>
  <si>
    <t>Предоставление субсидий  бюджетным, автономным учреждениям и иным некоммерческим организациям</t>
  </si>
  <si>
    <t>10 0 00 00000</t>
  </si>
  <si>
    <t>10 0 01 20700</t>
  </si>
  <si>
    <t>Субсидии некоммерческим организациям (за исключением государственных (муниципальных) учреждений)</t>
  </si>
  <si>
    <t>630</t>
  </si>
  <si>
    <t>05 0 00 00000</t>
  </si>
  <si>
    <t>Подпрограмма 4 «Художественное образование»</t>
  </si>
  <si>
    <t>05 4 00 00000</t>
  </si>
  <si>
    <t>Основное мероприятие "Укрепление материально-технической базы детских школ искусств"</t>
  </si>
  <si>
    <t>05 4 01 00000</t>
  </si>
  <si>
    <t>05 4 01 82090</t>
  </si>
  <si>
    <t>05 4 01 S2090</t>
  </si>
  <si>
    <t>Основное мероприятие "Обеспечение муниципальной поддержки детских школ искусств"</t>
  </si>
  <si>
    <t>05 4 02 00000</t>
  </si>
  <si>
    <t>05 4 02 00590</t>
  </si>
  <si>
    <t>05 4 02 82440</t>
  </si>
  <si>
    <t xml:space="preserve">07 </t>
  </si>
  <si>
    <t>Подпрограмма 1 "Развитие физической культуры и спорта в городе Урай"</t>
  </si>
  <si>
    <t>06 1 01 00590</t>
  </si>
  <si>
    <t>06 1 01 82440</t>
  </si>
  <si>
    <t>Муниципальная программа "Информационное общество - Урай" на 2016-2018 годы</t>
  </si>
  <si>
    <t>17 0 00 00000</t>
  </si>
  <si>
    <t>17 0 01 00590</t>
  </si>
  <si>
    <t>Предоставление субсидий  бюджетным, автономным учреждениям и иным не коммерческим организациям</t>
  </si>
  <si>
    <t>Предоставление субсидий бюджетным, автономным учреждениям и иным не коммерческим организациям</t>
  </si>
  <si>
    <t>17 0 02 20700</t>
  </si>
  <si>
    <t>21 0 00 00000</t>
  </si>
  <si>
    <t>Подпрограмма 1 "Создание условий для совершенствования системы муниципального управления"</t>
  </si>
  <si>
    <t>21 1 00 00000</t>
  </si>
  <si>
    <t>21 1 06 85060</t>
  </si>
  <si>
    <t>21 1 06 S5060</t>
  </si>
  <si>
    <t>Фонд оплаты труда казенных учреждений</t>
  </si>
  <si>
    <t>21 1 01 02110</t>
  </si>
  <si>
    <t>21 1 01 02040</t>
  </si>
  <si>
    <t>21 1 01 02120</t>
  </si>
  <si>
    <t>21 1 01 02250</t>
  </si>
  <si>
    <t>Прочая закупка товаров, работ и услуг для обеспечения государственных (муниципальных) нужд</t>
  </si>
  <si>
    <t xml:space="preserve">Уплата прочих налогов, сборов </t>
  </si>
  <si>
    <t>Председатель представительного органа муниципального образования</t>
  </si>
  <si>
    <t>21 1 01 02030</t>
  </si>
  <si>
    <t>13 0 00 00000</t>
  </si>
  <si>
    <t>Подпрограмма 1 "Профилактика правонарушений"</t>
  </si>
  <si>
    <t>13 1 00 00000</t>
  </si>
  <si>
    <t>13 1 01 84250</t>
  </si>
  <si>
    <t>13 1 02 84270</t>
  </si>
  <si>
    <t>Подпрограмма 3 "Развитие муниципальной службы и резерва управленческих кадров"</t>
  </si>
  <si>
    <t>21 3 00 00000</t>
  </si>
  <si>
    <t>Подпрограмма 4 "Управление и распоряжение муниципальным имуществом муниципального образования город Урай"</t>
  </si>
  <si>
    <t>21 4 00 00000</t>
  </si>
  <si>
    <t>Прочие мероприятия органов местного самоуправления</t>
  </si>
  <si>
    <t>21 1 01 02400</t>
  </si>
  <si>
    <t>21 1 03 D9300</t>
  </si>
  <si>
    <t>Защита населения и территории от чрезвычайных ситуаций природного и техногенного характера, гражданская оборона</t>
  </si>
  <si>
    <t>14 0 00 00000</t>
  </si>
  <si>
    <t>Подпрограмма 1 "Мероприятия в области защиты населения и территории от чрезвычайных ситуаций и гражданской обороны на территории города Урай"</t>
  </si>
  <si>
    <t>14 1 00 00000</t>
  </si>
  <si>
    <t>14 1 01 00590</t>
  </si>
  <si>
    <t>13 1 03 82300</t>
  </si>
  <si>
    <t>13 1 03 S2300</t>
  </si>
  <si>
    <t>13 1 04 82310</t>
  </si>
  <si>
    <t>13 1 04 S2310</t>
  </si>
  <si>
    <t>Подпрограмма 2 "Профилактика незаконного оборота и потребления наркотических средств и психотропных веществ"</t>
  </si>
  <si>
    <t>13 2 00 00000</t>
  </si>
  <si>
    <t>Подпрограмма 3 "Профилактика терроризма и экстремизма"</t>
  </si>
  <si>
    <t>13 3 00 00000</t>
  </si>
  <si>
    <t>20 0 00 00000</t>
  </si>
  <si>
    <t>Подпрограмма 1 "Организация бюджетного процесса в муниципальном образовании"</t>
  </si>
  <si>
    <t>20 1 00 00000</t>
  </si>
  <si>
    <t>20 1 01 02040</t>
  </si>
  <si>
    <t>Уплата прочих налогов, сборов</t>
  </si>
  <si>
    <t>Уплата налога на имущество организаций и земельного налога</t>
  </si>
  <si>
    <t>851</t>
  </si>
  <si>
    <t>Подпрограмма 2 "Обеспечение сбалансированности и устойчивости местного бюджета"</t>
  </si>
  <si>
    <t>20 2 00 00000</t>
  </si>
  <si>
    <t>20 2 01 02400</t>
  </si>
  <si>
    <t>Обслуживание  муниципального долга</t>
  </si>
  <si>
    <t>Пособия, компенсации и иные социальные выплаты гражданам, кроме публичных нормативных обязательств</t>
  </si>
  <si>
    <t>02 0 00 00000</t>
  </si>
  <si>
    <t xml:space="preserve">Подпрограмма 1 "Модернизация образования" </t>
  </si>
  <si>
    <t>02 1 00 00000</t>
  </si>
  <si>
    <t>Основное мероприятие "Дошкольное образование"</t>
  </si>
  <si>
    <t>02 1 01 00000</t>
  </si>
  <si>
    <t>02 1 01 00590</t>
  </si>
  <si>
    <t>02 1 01 84020</t>
  </si>
  <si>
    <t>Основное мероприятие "Общее и дополнительное образование"</t>
  </si>
  <si>
    <t>02 1 02 00000</t>
  </si>
  <si>
    <t>Расходы на обеспечение деятельности(оказание услуг) муниципальных учреждений</t>
  </si>
  <si>
    <t>02 1 02 00590</t>
  </si>
  <si>
    <t>02 1 02 82440</t>
  </si>
  <si>
    <t>02 1 02 84010</t>
  </si>
  <si>
    <t>02 1 02 84040</t>
  </si>
  <si>
    <t xml:space="preserve">Подпрограмма 1 "Модернизация образования"      </t>
  </si>
  <si>
    <t>Подпрограмма 3"Обеспечение условий для реализации образовательных программ"</t>
  </si>
  <si>
    <t>02 3 00 00000</t>
  </si>
  <si>
    <t>02 3 01 82460</t>
  </si>
  <si>
    <t>02 3 02 84030</t>
  </si>
  <si>
    <t>02 4 01 82050</t>
  </si>
  <si>
    <t>02 4 01 S2050</t>
  </si>
  <si>
    <t>02 4 02 84080</t>
  </si>
  <si>
    <t>02 4 00 00000</t>
  </si>
  <si>
    <t>Основное мероприятие "Развитие муниципальной системы образования"</t>
  </si>
  <si>
    <t>02 1 03 00000</t>
  </si>
  <si>
    <t>02 1 03 00590</t>
  </si>
  <si>
    <t xml:space="preserve">Подпрограмма 2 "Развитие кадрового потенциала"    </t>
  </si>
  <si>
    <t>02 2 00 00000</t>
  </si>
  <si>
    <t>02 1 03 02040</t>
  </si>
  <si>
    <t>Обеспечение проведения выборов и референдумов</t>
  </si>
  <si>
    <t>27 1 01 00590</t>
  </si>
  <si>
    <t>Подпрограмма 2 "Мероприятия в сфере укрепления пожарной безопасности в городе Урай"</t>
  </si>
  <si>
    <t>14 2 00 00000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</si>
  <si>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</si>
  <si>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"Развитие транспортной системы города Урай" на 2016-2020 годы</t>
  </si>
  <si>
    <t>18 0 00 00000</t>
  </si>
  <si>
    <t>Подпрограмма 2 "Транспорт"</t>
  </si>
  <si>
    <t>18 2 00 00000</t>
  </si>
  <si>
    <t>Подпрограмма 1 "Дорожное хозяйство"</t>
  </si>
  <si>
    <t>18 1 00 00000</t>
  </si>
  <si>
    <t>Основное мероприятие "Реконструкция автомобильных дорог"</t>
  </si>
  <si>
    <t>18 1 01 00000</t>
  </si>
  <si>
    <t>18 1 01 82390</t>
  </si>
  <si>
    <t>Капитальные вложения в объекты государственной (муниципальной) собственности</t>
  </si>
  <si>
    <t>18 1 01 82430</t>
  </si>
  <si>
    <t>18 1 01 S2430</t>
  </si>
  <si>
    <t>Основное мероприятие "Капитальный ремонт и ремонт автомобильных дорог"</t>
  </si>
  <si>
    <t>18 1 02 00000</t>
  </si>
  <si>
    <t>18 1 02 82390</t>
  </si>
  <si>
    <t>18 1 02 82430</t>
  </si>
  <si>
    <t>18 1 02 S2430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</si>
  <si>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</si>
  <si>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35 0 00 00000</t>
  </si>
  <si>
    <t>Подпрограмма 1 "Создание условий для обеспечения содержания объектов жилищно-коммунального комплекса и объектов благоустройства города Урай"</t>
  </si>
  <si>
    <t>35 1 00 00000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</si>
  <si>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</t>
  </si>
  <si>
    <t>16 0 00 00000</t>
  </si>
  <si>
    <t>Подпрограмма 1 "Развитие малого и среднего предпринимательства"</t>
  </si>
  <si>
    <t>16 1 00 00000</t>
  </si>
  <si>
    <t>Подпрограмма 2 "Развитие потребительского рынка"</t>
  </si>
  <si>
    <t>16 2 00 00000</t>
  </si>
  <si>
    <t>Подпрограмма 3 "Развитие сельскохозяйственных товаропроизводителей"</t>
  </si>
  <si>
    <t>16 3 00 00000</t>
  </si>
  <si>
    <t>21 1 02 00590</t>
  </si>
  <si>
    <t>21 1 05 84120</t>
  </si>
  <si>
    <t>Муниципальная программа "Обеспечение градостроительной деятельности на территории города Урай" на  2015-2017 годы</t>
  </si>
  <si>
    <t>27 0 00 00000</t>
  </si>
  <si>
    <t>Подпрограмма 1 "Обеспечение территории города Урай документами градорегулирования"</t>
  </si>
  <si>
    <t>27 1 00 00000</t>
  </si>
  <si>
    <t>Подпрограмма 2 "Управление земельными ресурсами"</t>
  </si>
  <si>
    <t>27 2 00 00000</t>
  </si>
  <si>
    <t>Подпрограмма 3 "Развитие информационной системы обеспечения градостроительной деятельности"</t>
  </si>
  <si>
    <t>27 3 00 00000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</si>
  <si>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</si>
  <si>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11 0 00 00000</t>
  </si>
  <si>
    <t>11 0 01 20700</t>
  </si>
  <si>
    <t>11 0 02 82170</t>
  </si>
  <si>
    <t>11 0 02 82430</t>
  </si>
  <si>
    <t>11 0 02 S2430</t>
  </si>
  <si>
    <t>35 1 03 82430</t>
  </si>
  <si>
    <t>Закупка товаров, работ, услуг в целях капитального ремонта государственного (муниципального) имущества</t>
  </si>
  <si>
    <t>35 1 03 S2430</t>
  </si>
  <si>
    <t>12 0 00 00000</t>
  </si>
  <si>
    <t>12 0 02 82190</t>
  </si>
  <si>
    <t>12 0 02 82430</t>
  </si>
  <si>
    <t>12 0 02 S2430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</si>
  <si>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</si>
  <si>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36 0 00 00000</t>
  </si>
  <si>
    <t>36 0 02 82180</t>
  </si>
  <si>
    <t>36 0 02 82430</t>
  </si>
  <si>
    <t>36 0 02 S2430</t>
  </si>
  <si>
    <t>Подпрограмма 4 "Благоустройство и озеленение города Урай"</t>
  </si>
  <si>
    <t>274 00 00000</t>
  </si>
  <si>
    <t>27 4 01 82430</t>
  </si>
  <si>
    <t>27 4 01 S2430</t>
  </si>
  <si>
    <t>Прочие мероприятия в сфере жилищно-коммунального хозяйства</t>
  </si>
  <si>
    <t>12 0 01 20700</t>
  </si>
  <si>
    <t>35 1 01 00590</t>
  </si>
  <si>
    <t>Подпрограмма 2 "Создание условий для развития энергосбережения и повышения энергетической эффективности в городе Урай"</t>
  </si>
  <si>
    <t>35 2 00 00000</t>
  </si>
  <si>
    <t>Охрана окружающей среды</t>
  </si>
  <si>
    <t>Другие вопросы в области охраны окружающей среды</t>
  </si>
  <si>
    <t>Муниципальная программа "Охрана окружающей среды в границах города Урай" на 2012-2016 годы</t>
  </si>
  <si>
    <t>15 0 00 00000</t>
  </si>
  <si>
    <t>15 0 01 20700</t>
  </si>
  <si>
    <t>Основное мероприятие "Совершенствование подготовки и повышение квалификации кадров"</t>
  </si>
  <si>
    <t>05 4 03 00000</t>
  </si>
  <si>
    <t>Основное мероприятие "Создание условий для поиска, поддержки и сопровождения талантливых детей и молодежи "Одаренные дети"</t>
  </si>
  <si>
    <t>05 4 04 00000</t>
  </si>
  <si>
    <t>Подпрограмма 1 "Библиотечное дело"</t>
  </si>
  <si>
    <t>05 1 00 00000</t>
  </si>
  <si>
    <t>Основное мероприятие "Комплектование и сохранность библиотечных фондов"</t>
  </si>
  <si>
    <t>05 1 01 00000</t>
  </si>
  <si>
    <t>05 1 01 82070</t>
  </si>
  <si>
    <t>05 1 01 S2070</t>
  </si>
  <si>
    <t>Основное мероприятие "Совершенствование подготовки и повышения квалификации библиотечных кадров"</t>
  </si>
  <si>
    <t>05 1 02 00000</t>
  </si>
  <si>
    <t>Основное мероприятие "Реализация проектов"</t>
  </si>
  <si>
    <t>05 1 03 00000</t>
  </si>
  <si>
    <t>Основное мероприятие "Обеспечение муниципальной поддержки библиотек"</t>
  </si>
  <si>
    <t>05 1 04 00000</t>
  </si>
  <si>
    <t>05 1 04 00590</t>
  </si>
  <si>
    <t>05 1 04 82440</t>
  </si>
  <si>
    <t>Подпрограмма 2 «Музейное дело»</t>
  </si>
  <si>
    <t>05 2 00 00000</t>
  </si>
  <si>
    <t>Основное мероприятие "Обеспечение муниципальной поддержки музеев"</t>
  </si>
  <si>
    <t>05 2 01 00000</t>
  </si>
  <si>
    <t>05 2 01 00590</t>
  </si>
  <si>
    <t>05 2 01 82440</t>
  </si>
  <si>
    <t>Основное мероприятие "Организация выставочной деятельности"</t>
  </si>
  <si>
    <t>05 2 02 00000</t>
  </si>
  <si>
    <t>Подпрограмма 5 «Народное творчество и традиционная культура. Развитие культурно-досуговой деятельности»</t>
  </si>
  <si>
    <t>05 5 00 00000</t>
  </si>
  <si>
    <t>05 5 01 00000</t>
  </si>
  <si>
    <t>Основное мероприятие "Поддержка и развитие театрального, хореографического, вокального и хорового искусства"</t>
  </si>
  <si>
    <t>05 5 02 00000</t>
  </si>
  <si>
    <t>Основное мероприятие "Обеспечение муниципальной поддержки досуговых учреждений культуры"</t>
  </si>
  <si>
    <t>05 5 03 00000</t>
  </si>
  <si>
    <t>05 5 03 00590</t>
  </si>
  <si>
    <t>05 5 03 82440</t>
  </si>
  <si>
    <t>Другие вопросы в области культуры, кинематографии</t>
  </si>
  <si>
    <t>21 1 04 84100</t>
  </si>
  <si>
    <t xml:space="preserve">Пособия, компенсации и иные социальные выплаты
гражданам, кроме публичных нормативных обязательств
</t>
  </si>
  <si>
    <t>11 0 03 R0200</t>
  </si>
  <si>
    <t>11 0 03 82430</t>
  </si>
  <si>
    <t xml:space="preserve">11 0 03 S2430 </t>
  </si>
  <si>
    <t>Приобретение товаров, работ, услуг в пользу граждан
в целях их социального обеспечения</t>
  </si>
  <si>
    <t>Пособия, компенсации, меры социальной поддержки по публичным нормативным обязательствам</t>
  </si>
  <si>
    <t>313</t>
  </si>
  <si>
    <t>1.7.</t>
  </si>
  <si>
    <t>Защита населения и территории от  чрезвычайных ситуаций природного и техногенного характера, гражданская оборона</t>
  </si>
  <si>
    <t>Обслуживание государственного внутреннего  и муниципального долга</t>
  </si>
  <si>
    <t>в том числе дорожный фонд</t>
  </si>
  <si>
    <t>6.3.</t>
  </si>
  <si>
    <t>6.4.</t>
  </si>
  <si>
    <t>11.1.</t>
  </si>
  <si>
    <t>27 4 00 00000</t>
  </si>
  <si>
    <t xml:space="preserve">Иные межбюджетные трансферты на комплектование книжных фондов библиотек муниципальных образований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ХМАО-Югре на 2016-2020 годы" </t>
  </si>
  <si>
    <t>05 1 01 51440</t>
  </si>
  <si>
    <t>Судебная система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</si>
  <si>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</si>
  <si>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21 1 03 59300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</si>
  <si>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2016–2020 годах"</t>
  </si>
  <si>
    <t>1.8.</t>
  </si>
  <si>
    <t>Субвенции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</si>
  <si>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 xml:space="preserve">Субвенции на осуществление полномочий по образованию и организации деятельности комиссий по делам несовершеннолетних и защите их прав в рамках подпрограммы "Дети Югры" государственной программы "Социальная поддержка жителей ХМАО – Югры на 2016–2020 годы" 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</si>
  <si>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(средства федерального бюджета)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</si>
  <si>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за счет средств бюджета автономного округа</t>
  </si>
  <si>
    <t>Субсидии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</si>
  <si>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Софинансирование из средств местного бюджета cубсидии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</si>
  <si>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</si>
  <si>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Софинансирование из средств местного бюджета 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</si>
  <si>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 xml:space="preserve"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2016-2020 годы"  </t>
  </si>
  <si>
    <t xml:space="preserve">Софинансирование из средств местного бюджета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2016-2020 годы"   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</si>
  <si>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ХМАО-Югры на 2016-2020 годы"</t>
  </si>
  <si>
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</si>
  <si>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</si>
  <si>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 xml:space="preserve">Субвенции на осуществление отдельных государственных полномочий в сфере трудовых отношений и государственного управления охраной труда в рамках подпрограммы "Улучшение условий и охраны труда в ХМАО – Югре" государственной программы "Содействие занятости населения в ХМАО-Югре на 2016-2020 годы" </t>
  </si>
  <si>
    <t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</si>
  <si>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для реализации полномочий в области строительства, градостроительной деятельности и жилищных отношений)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</si>
  <si>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для реализации полномочий в области строительства, градостроительной деятельности и жилищных отношений)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</si>
  <si>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капитального ремонта и оплаты взносов на капитальный ремонт за муниципальное имущество в многоквартирных жилых домах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</si>
  <si>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капитального ремонта и оплаты взносов на капитальный ремонт за муниципальное имущество в многоквартирных жилых домах)</t>
  </si>
  <si>
    <t>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</si>
  <si>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</si>
  <si>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</si>
  <si>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</si>
  <si>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в рамках подпрограммы "Обеспечение равных прав потребителей на получение энергетических ресурсов" государственной программы "Развитие жилищно-коммунального комплекса и повышение энергетической эффективности в ХМАО – Югре" на 2016 – 2020 годы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</si>
  <si>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</si>
  <si>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</si>
  <si>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</t>
  </si>
  <si>
    <t>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</si>
  <si>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Софинансирование из средств местного бюджета 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</si>
  <si>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</si>
  <si>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Субвенции на организацию отдыха и оздоровления детей 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</si>
  <si>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</si>
  <si>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Софинансирование из средств местного бюджета 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</si>
  <si>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 xml:space="preserve"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ХМАО-Югре на 2016-2020 годы» </t>
  </si>
  <si>
    <t xml:space="preserve">Cубсидии на мероприятия подпрограммы "Обеспечение жильем молодых семей" федеральной целевой программы "Жилище" на 2015-2020 годы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 </t>
  </si>
  <si>
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мероприятия подпрограммы "Обеспечение жильем молодых семей" федеральной целевой программы "Жилище" на 2015-2020 годы) 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</si>
  <si>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мероприятия подпрограммы "Обеспечение жильем молодых семей" федеральной целевой программы "Жилище" на 2015-2020 годы)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</si>
  <si>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ХМАО – Югры" на 2016–2020 годы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</si>
  <si>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"Дети Югры" государственной программы "Социальная поддержка жителей ХМАО – Югры" на 2016–2020 годы</t>
  </si>
  <si>
    <t>Субвенции на осуществление деятельности по опеке и попечительству в рамках подпрограммы "Дети Югры" государственной программы "Социальная поддержка жителей ХМАО – Югры" на 2016–2020 годы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</si>
  <si>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в рамках подпрограммы "Преодоление социальной исключенности" государственной программы "Социальная поддержка жителей ХМАО – Югры" на 2016–2020 годы</t>
  </si>
  <si>
    <t>Субвенции на реализацию дошкольными образовательными организациями основных общеобразовательных программ дошкольного образования в рамках подпрограммы 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</si>
  <si>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Субвенции на реализацию основных общеобразовательных программ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</si>
  <si>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Субвенции на информационное обеспечение общеобразовательных организаций в части доступа к образовательным ресурсам сети "Интернет"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</si>
  <si>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Субсидии на дополнительное финансовое обеспечение мероприятий по организации питания обучающихся в рамках подпрограммы "Ресурсное обеспечение системы образования, науки и молодежной политики" государственной программы "Развитие образования в Ханты-Мансийском автономном округе – Югре на 2016–2020 годы"</t>
  </si>
  <si>
    <t>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"Ресурсное обеспечение системы образования, науки и молодежной политики"  государственной программы "Развитие образования в Ханты-Мансийском автономном округе – Югре на 2016–2020 годы"</t>
  </si>
  <si>
    <t>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</si>
  <si>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Софинансирование из средств местного бюджета 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</si>
  <si>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Субвенции на поддержку животноводства, переработки и реализации продукции животноводства в рамках подпрограммы "Развитие прочего животноводства"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</si>
  <si>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в рамках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</si>
  <si>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</si>
  <si>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Муниципальная программа "Развитие физической культуры, спорта и туризма в городе Урай"на 2016-2018 годы</t>
  </si>
  <si>
    <t xml:space="preserve"> на 2016 год</t>
  </si>
  <si>
    <t xml:space="preserve">                          группам (группам и подгруппам) видов расходов классификации расходов бюджетов </t>
  </si>
  <si>
    <t xml:space="preserve"> классификации расходов бюджетов на 2016 год</t>
  </si>
  <si>
    <r>
      <t xml:space="preserve"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2016-2020 годах"  </t>
    </r>
    <r>
      <rPr>
        <b/>
        <sz val="11"/>
        <rFont val="Times New Roman"/>
        <family val="1"/>
        <charset val="204"/>
      </rPr>
      <t/>
    </r>
  </si>
  <si>
    <t>Сумма на год</t>
  </si>
  <si>
    <t>Всего</t>
  </si>
  <si>
    <t>16 3 02 84150</t>
  </si>
  <si>
    <t>35 1 04 84200</t>
  </si>
  <si>
    <t>21 1 09 84220</t>
  </si>
  <si>
    <t>35 1 04 20903</t>
  </si>
  <si>
    <t>35 2 02 84230</t>
  </si>
  <si>
    <t>11 0 04 R0820</t>
  </si>
  <si>
    <t>Подпрограмма 5 "Социальная поддержка детей -сирот и детей, оставшихся без попечения родителей, а также лиц из числа детей-сирот, оставшихся без попечения родителей"</t>
  </si>
  <si>
    <t>02 5 00 00000</t>
  </si>
  <si>
    <t>02 5 01 84060</t>
  </si>
  <si>
    <t>02 5 02 84070</t>
  </si>
  <si>
    <t>02 5 03 84090</t>
  </si>
  <si>
    <t>11 0 05 51350</t>
  </si>
  <si>
    <t>02 1 01 84050</t>
  </si>
  <si>
    <t>21 1 08 51200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</si>
  <si>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</si>
  <si>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36 0 01 20700</t>
  </si>
  <si>
    <t>Мероприятия  муниципальной программы</t>
  </si>
  <si>
    <t>21 3 01 20700</t>
  </si>
  <si>
    <t>02 2 01 20700</t>
  </si>
  <si>
    <t>02 4 03 20700</t>
  </si>
  <si>
    <t>02 1 02 20700</t>
  </si>
  <si>
    <t>02 3 03 20700</t>
  </si>
  <si>
    <t>02 1 01 20700</t>
  </si>
  <si>
    <t>13 3 01 20700</t>
  </si>
  <si>
    <t>13 2 01 20700</t>
  </si>
  <si>
    <t>13 1 05 20700</t>
  </si>
  <si>
    <t>06 1 02 20700</t>
  </si>
  <si>
    <t>05 5 04 20700</t>
  </si>
  <si>
    <t>05 5 02 20700</t>
  </si>
  <si>
    <t>05 5 01 20700</t>
  </si>
  <si>
    <t>21 4 01 20700</t>
  </si>
  <si>
    <t>14 1 02 20700</t>
  </si>
  <si>
    <t>05 2 02 20700</t>
  </si>
  <si>
    <t>05 1 03 20700</t>
  </si>
  <si>
    <t>05 1 02 20700</t>
  </si>
  <si>
    <t>14 2 01 20700</t>
  </si>
  <si>
    <t>21 1 06 20700</t>
  </si>
  <si>
    <t>18 2 01 20700</t>
  </si>
  <si>
    <t>18 1 02 20700</t>
  </si>
  <si>
    <t>35 1 02 20700</t>
  </si>
  <si>
    <t>16 1 01 20700</t>
  </si>
  <si>
    <t>16 2 01 20700</t>
  </si>
  <si>
    <t>16 3 01 20700</t>
  </si>
  <si>
    <t>05 4 04 20700</t>
  </si>
  <si>
    <t>05 4 03 20700</t>
  </si>
  <si>
    <t>35 2 01 20700</t>
  </si>
  <si>
    <t>27 4 01 20700</t>
  </si>
  <si>
    <t>27 3 01 20700</t>
  </si>
  <si>
    <t>27 2 01 20700</t>
  </si>
  <si>
    <t>27 1 02 20700</t>
  </si>
  <si>
    <t>02 1 03 84050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</si>
  <si>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</si>
  <si>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</si>
  <si>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от 17 декабря 2015 №143</t>
  </si>
  <si>
    <t>05 5 04 00000</t>
  </si>
  <si>
    <t>Основное мероприятие "Организация фестивалей, конкурсов и праздников"</t>
  </si>
  <si>
    <t>Основное мероприятие «Укрепление материально-технической базы культурно-досуговых учреждений»</t>
  </si>
  <si>
    <t>05 5 05 00000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</si>
  <si>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</si>
  <si>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05 5 05 20700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</si>
  <si>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</si>
  <si>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Софинансирование из средств местного бюджета cубсидии для реализации полномочий в области строительства, градостроительной деятельности и жилищных отношений в рамках подпрограммы «Содействие развитию жилищного строительства» государственной программы «Обеспечение доступным и комфортным жильем жителей Ханты-Мансийского автономного округа – Югры в 2016-2020 годах»  </t>
  </si>
  <si>
    <t>11 0 02 S2170</t>
  </si>
  <si>
    <t>21 1 02 82370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</si>
  <si>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</si>
  <si>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Иные межбюджетные трансферты в рамках наказов избирателей депутатам Думы Ханты-Мансийского автономного округа - Югры</t>
  </si>
  <si>
    <t>Муниципальная программа "Поддержка социально ориентированных некоммерческих  организаций в городе Урай" на 2015 - 2017 годы</t>
  </si>
  <si>
    <t>10 0 01 85160</t>
  </si>
  <si>
    <t>06 1 02 85160</t>
  </si>
  <si>
    <t>05 4 01 85160</t>
  </si>
  <si>
    <t>02 3 03 85160</t>
  </si>
  <si>
    <t>05 4 01 20700</t>
  </si>
  <si>
    <t>18 1 01 20700</t>
  </si>
  <si>
    <t xml:space="preserve">Софинансирование из средств местного бюджета cубсидии на мероприятия подпрограммы «Обеспечение жильем молодых семей» федеральной целевой программы «Жилище» на 2015-2020 годы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жильем жителей Ханты-Мансийского автономного округа - Югры в 2016-2020 годах» </t>
  </si>
  <si>
    <t xml:space="preserve">11 0 03 S0200 </t>
  </si>
  <si>
    <t>Здравоохранение</t>
  </si>
  <si>
    <t>Другие вопросы в области здравоохранения</t>
  </si>
  <si>
    <t>Муниципальная программа «Модернизация здравоохранения муниципального образования городской округ город Урай» на 2013-2017 годы</t>
  </si>
  <si>
    <t>Подпрограмма 1 «Укрепление материально-технической базы медицинских учреждений»</t>
  </si>
  <si>
    <t xml:space="preserve">Мероприятия муниципальной программы  </t>
  </si>
  <si>
    <t>01 0 00 00000</t>
  </si>
  <si>
    <t>01 1 00 00000</t>
  </si>
  <si>
    <t>01 1 02 20700</t>
  </si>
  <si>
    <t>8.1</t>
  </si>
  <si>
    <t>9.2.</t>
  </si>
  <si>
    <t>9.3.</t>
  </si>
  <si>
    <t>9.4.</t>
  </si>
  <si>
    <t>12.1.</t>
  </si>
  <si>
    <t>Приложение 5.1.</t>
  </si>
  <si>
    <t xml:space="preserve">           Изменения распределения бюджетных ассигнований по разделам, подразделам, целевым статьям </t>
  </si>
  <si>
    <t xml:space="preserve">Изменения распределения бюджетных ассигнований по целевым статьям (муниципальным программам 
и непрограммным направлениям деятельности), группам (группам и подгруппам) видов расходов классификации расходов бюджетов на 2016 год
</t>
  </si>
  <si>
    <t>Изменения распределения бюджетных ассигнований  по разделам и подразделам</t>
  </si>
  <si>
    <t>Приложение 7.1.</t>
  </si>
  <si>
    <t>Приложение 6.1.</t>
  </si>
  <si>
    <t>Приложение 8.1.</t>
  </si>
  <si>
    <t>Изменения ведомственной структуры расходов бюджета городского округа город Урай на 2016 год</t>
  </si>
  <si>
    <t xml:space="preserve">Софинансирование из средств местного бюджета cубсидии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– Югры на 2016-2020 годы"  </t>
  </si>
  <si>
    <t>18 1 01 S2390</t>
  </si>
  <si>
    <t>18 1 02 S2390</t>
  </si>
  <si>
    <t xml:space="preserve">Софинансирование из средств местного бюджета 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 </t>
  </si>
  <si>
    <t>12 0 02 S2190</t>
  </si>
  <si>
    <t>36 0 02 S2180</t>
  </si>
  <si>
    <t>Софинансирование из средств местного бюджета 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</si>
  <si>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r>
  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</si>
  <si>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r>
      <t xml:space="preserve"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</si>
  <si>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t>27 1 03 82170</t>
  </si>
  <si>
    <t>27 1 03 S2170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</si>
  <si>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 (проектирование и строительство объектов инженерной инфраструктуры территорий, предназначенных для жилищного строительства)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</si>
  <si>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(проектирование и строительство объектов инженерной инфраструктуры территорий, предназначенных для жилищного строительства)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</si>
  <si>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 проектирование и строительство объектов инженерной инфраструктуры территорий, предназначенных для жилищного строительства)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</si>
</sst>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&quot;+&quot;\ #,##0.0;&quot;-&quot;\ #,##0.0;&quot;&quot;\ 0.0"/>
  </numFmts>
  <fonts count="45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2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0"/>
      <color rgb="FF00206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10" fillId="2" borderId="1">
      <alignment horizontal="left" vertical="top" wrapText="1"/>
    </xf>
    <xf numFmtId="0" fontId="1" fillId="0" borderId="0"/>
    <xf numFmtId="43" fontId="15" fillId="0" borderId="0" applyFont="0" applyFill="0" applyBorder="0" applyAlignment="0" applyProtection="0"/>
  </cellStyleXfs>
  <cellXfs count="321">
    <xf numFmtId="0" fontId="0" fillId="0" borderId="0" xfId="0"/>
    <xf numFmtId="0" fontId="11" fillId="3" borderId="3" xfId="0" applyFont="1" applyFill="1" applyBorder="1" applyAlignment="1">
      <alignment wrapText="1"/>
    </xf>
    <xf numFmtId="49" fontId="11" fillId="3" borderId="3" xfId="0" applyNumberFormat="1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/>
    <xf numFmtId="49" fontId="4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wrapText="1"/>
    </xf>
    <xf numFmtId="49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/>
    <xf numFmtId="49" fontId="5" fillId="3" borderId="3" xfId="0" applyNumberFormat="1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 wrapText="1"/>
    </xf>
    <xf numFmtId="165" fontId="11" fillId="3" borderId="0" xfId="0" applyNumberFormat="1" applyFont="1" applyFill="1"/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5" fillId="3" borderId="0" xfId="0" applyFont="1" applyFill="1" applyAlignment="1"/>
    <xf numFmtId="0" fontId="1" fillId="3" borderId="0" xfId="0" applyFont="1" applyFill="1"/>
    <xf numFmtId="165" fontId="18" fillId="3" borderId="0" xfId="0" applyNumberFormat="1" applyFont="1" applyFill="1"/>
    <xf numFmtId="0" fontId="5" fillId="3" borderId="0" xfId="0" applyFont="1" applyFill="1"/>
    <xf numFmtId="0" fontId="20" fillId="3" borderId="0" xfId="0" applyFont="1" applyFill="1" applyAlignment="1"/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6" fillId="3" borderId="0" xfId="0" applyFont="1" applyFill="1"/>
    <xf numFmtId="0" fontId="18" fillId="3" borderId="0" xfId="0" applyFont="1" applyFill="1"/>
    <xf numFmtId="0" fontId="21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49" fontId="9" fillId="3" borderId="3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wrapText="1"/>
    </xf>
    <xf numFmtId="165" fontId="18" fillId="3" borderId="0" xfId="0" applyNumberFormat="1" applyFont="1" applyFill="1" applyAlignment="1">
      <alignment wrapText="1"/>
    </xf>
    <xf numFmtId="165" fontId="1" fillId="3" borderId="0" xfId="0" applyNumberFormat="1" applyFont="1" applyFill="1" applyAlignment="1">
      <alignment wrapText="1"/>
    </xf>
    <xf numFmtId="0" fontId="16" fillId="3" borderId="3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horizontal="center"/>
    </xf>
    <xf numFmtId="0" fontId="22" fillId="3" borderId="0" xfId="0" applyFont="1" applyFill="1" applyAlignment="1">
      <alignment wrapText="1"/>
    </xf>
    <xf numFmtId="49" fontId="23" fillId="3" borderId="0" xfId="0" applyNumberFormat="1" applyFont="1" applyFill="1" applyAlignment="1">
      <alignment horizontal="center"/>
    </xf>
    <xf numFmtId="0" fontId="23" fillId="3" borderId="0" xfId="0" applyFont="1" applyFill="1"/>
    <xf numFmtId="165" fontId="1" fillId="3" borderId="0" xfId="0" applyNumberFormat="1" applyFont="1" applyFill="1"/>
    <xf numFmtId="165" fontId="24" fillId="3" borderId="0" xfId="0" applyNumberFormat="1" applyFont="1" applyFill="1"/>
    <xf numFmtId="0" fontId="23" fillId="3" borderId="0" xfId="0" applyFont="1" applyFill="1" applyAlignment="1">
      <alignment horizontal="center"/>
    </xf>
    <xf numFmtId="0" fontId="25" fillId="3" borderId="0" xfId="0" applyFont="1" applyFill="1"/>
    <xf numFmtId="0" fontId="22" fillId="3" borderId="0" xfId="0" applyFont="1" applyFill="1"/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17" fillId="3" borderId="0" xfId="0" applyFont="1" applyFill="1" applyAlignment="1">
      <alignment horizontal="right"/>
    </xf>
    <xf numFmtId="0" fontId="4" fillId="3" borderId="3" xfId="0" applyFont="1" applyFill="1" applyBorder="1" applyAlignment="1">
      <alignment horizontal="right"/>
    </xf>
    <xf numFmtId="0" fontId="5" fillId="3" borderId="0" xfId="0" applyFont="1" applyFill="1" applyAlignment="1">
      <alignment wrapText="1"/>
    </xf>
    <xf numFmtId="0" fontId="5" fillId="3" borderId="3" xfId="0" applyFont="1" applyFill="1" applyBorder="1" applyAlignment="1">
      <alignment horizontal="right"/>
    </xf>
    <xf numFmtId="0" fontId="4" fillId="0" borderId="3" xfId="1" applyNumberFormat="1" applyFont="1" applyFill="1" applyBorder="1" applyAlignment="1" applyProtection="1">
      <alignment horizontal="left" vertical="top" wrapText="1"/>
      <protection hidden="1"/>
    </xf>
    <xf numFmtId="0" fontId="11" fillId="0" borderId="3" xfId="1" applyNumberFormat="1" applyFont="1" applyFill="1" applyBorder="1" applyAlignment="1" applyProtection="1">
      <alignment horizontal="left" vertical="top" wrapText="1"/>
      <protection hidden="1"/>
    </xf>
    <xf numFmtId="0" fontId="11" fillId="0" borderId="3" xfId="1" applyNumberFormat="1" applyFont="1" applyFill="1" applyBorder="1" applyAlignment="1" applyProtection="1">
      <alignment horizontal="left" wrapText="1"/>
      <protection hidden="1"/>
    </xf>
    <xf numFmtId="0" fontId="5" fillId="3" borderId="2" xfId="0" applyFont="1" applyFill="1" applyBorder="1" applyAlignment="1">
      <alignment horizontal="right"/>
    </xf>
    <xf numFmtId="49" fontId="4" fillId="3" borderId="4" xfId="0" applyNumberFormat="1" applyFont="1" applyFill="1" applyBorder="1" applyAlignment="1">
      <alignment horizontal="right" wrapText="1"/>
    </xf>
    <xf numFmtId="49" fontId="4" fillId="3" borderId="3" xfId="0" applyNumberFormat="1" applyFont="1" applyFill="1" applyBorder="1" applyAlignment="1">
      <alignment horizontal="right" wrapText="1"/>
    </xf>
    <xf numFmtId="0" fontId="5" fillId="3" borderId="4" xfId="0" applyFont="1" applyFill="1" applyBorder="1"/>
    <xf numFmtId="0" fontId="11" fillId="3" borderId="0" xfId="0" applyFont="1" applyFill="1" applyProtection="1">
      <protection locked="0"/>
    </xf>
    <xf numFmtId="0" fontId="29" fillId="3" borderId="0" xfId="0" applyFont="1" applyFill="1" applyProtection="1">
      <protection locked="0"/>
    </xf>
    <xf numFmtId="0" fontId="27" fillId="3" borderId="3" xfId="0" applyFont="1" applyFill="1" applyBorder="1" applyAlignment="1" applyProtection="1">
      <alignment horizontal="center"/>
      <protection locked="0"/>
    </xf>
    <xf numFmtId="49" fontId="11" fillId="3" borderId="3" xfId="0" applyNumberFormat="1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wrapText="1"/>
      <protection locked="0"/>
    </xf>
    <xf numFmtId="49" fontId="12" fillId="3" borderId="3" xfId="0" applyNumberFormat="1" applyFont="1" applyFill="1" applyBorder="1" applyAlignment="1" applyProtection="1">
      <alignment horizontal="center" wrapText="1"/>
      <protection locked="0"/>
    </xf>
    <xf numFmtId="0" fontId="11" fillId="3" borderId="3" xfId="0" applyFont="1" applyFill="1" applyBorder="1" applyAlignment="1" applyProtection="1">
      <alignment wrapText="1"/>
      <protection locked="0"/>
    </xf>
    <xf numFmtId="49" fontId="11" fillId="3" borderId="3" xfId="0" applyNumberFormat="1" applyFont="1" applyFill="1" applyBorder="1" applyAlignment="1" applyProtection="1">
      <alignment horizontal="center" wrapText="1"/>
      <protection locked="0"/>
    </xf>
    <xf numFmtId="0" fontId="11" fillId="3" borderId="3" xfId="4" applyNumberFormat="1" applyFont="1" applyFill="1" applyBorder="1" applyAlignment="1" applyProtection="1">
      <alignment wrapText="1"/>
      <protection locked="0" hidden="1"/>
    </xf>
    <xf numFmtId="164" fontId="5" fillId="3" borderId="3" xfId="0" applyNumberFormat="1" applyFont="1" applyFill="1" applyBorder="1" applyProtection="1">
      <protection locked="0"/>
    </xf>
    <xf numFmtId="0" fontId="4" fillId="3" borderId="3" xfId="0" applyFont="1" applyFill="1" applyBorder="1" applyAlignment="1" applyProtection="1">
      <alignment wrapText="1"/>
      <protection locked="0"/>
    </xf>
    <xf numFmtId="49" fontId="4" fillId="3" borderId="3" xfId="0" applyNumberFormat="1" applyFont="1" applyFill="1" applyBorder="1" applyAlignment="1" applyProtection="1">
      <alignment horizontal="center"/>
      <protection locked="0"/>
    </xf>
    <xf numFmtId="164" fontId="4" fillId="3" borderId="3" xfId="0" applyNumberFormat="1" applyFont="1" applyFill="1" applyBorder="1" applyProtection="1">
      <protection locked="0"/>
    </xf>
    <xf numFmtId="0" fontId="14" fillId="3" borderId="2" xfId="0" applyFont="1" applyFill="1" applyBorder="1" applyAlignment="1" applyProtection="1">
      <alignment horizontal="right"/>
      <protection locked="0"/>
    </xf>
    <xf numFmtId="0" fontId="11" fillId="0" borderId="3" xfId="1" applyNumberFormat="1" applyFont="1" applyFill="1" applyBorder="1" applyAlignment="1" applyProtection="1">
      <alignment horizontal="left" wrapText="1"/>
      <protection locked="0" hidden="1"/>
    </xf>
    <xf numFmtId="0" fontId="4" fillId="0" borderId="3" xfId="1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1" applyNumberFormat="1" applyFont="1" applyFill="1" applyBorder="1" applyAlignment="1" applyProtection="1">
      <alignment horizontal="left" vertical="top" wrapText="1"/>
      <protection locked="0" hidden="1"/>
    </xf>
    <xf numFmtId="49" fontId="4" fillId="3" borderId="3" xfId="0" applyNumberFormat="1" applyFont="1" applyFill="1" applyBorder="1" applyAlignment="1" applyProtection="1">
      <alignment horizontal="center" wrapText="1"/>
      <protection locked="0"/>
    </xf>
    <xf numFmtId="0" fontId="4" fillId="3" borderId="3" xfId="0" applyNumberFormat="1" applyFont="1" applyFill="1" applyBorder="1" applyAlignment="1">
      <alignment wrapText="1"/>
    </xf>
    <xf numFmtId="0" fontId="26" fillId="0" borderId="3" xfId="0" applyFont="1" applyFill="1" applyBorder="1" applyAlignment="1" applyProtection="1">
      <alignment wrapText="1"/>
      <protection locked="0"/>
    </xf>
    <xf numFmtId="49" fontId="26" fillId="0" borderId="3" xfId="0" applyNumberFormat="1" applyFont="1" applyFill="1" applyBorder="1" applyAlignment="1" applyProtection="1">
      <alignment horizontal="center"/>
      <protection locked="0"/>
    </xf>
    <xf numFmtId="0" fontId="26" fillId="3" borderId="0" xfId="0" applyFont="1" applyFill="1" applyProtection="1">
      <protection locked="0"/>
    </xf>
    <xf numFmtId="0" fontId="34" fillId="0" borderId="0" xfId="0" applyFont="1"/>
    <xf numFmtId="0" fontId="35" fillId="0" borderId="3" xfId="0" applyFont="1" applyFill="1" applyBorder="1" applyAlignment="1" applyProtection="1">
      <alignment wrapText="1"/>
      <protection locked="0"/>
    </xf>
    <xf numFmtId="49" fontId="35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wrapText="1"/>
      <protection locked="0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left" wrapText="1"/>
      <protection locked="0"/>
    </xf>
    <xf numFmtId="49" fontId="12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4" applyNumberFormat="1" applyFont="1" applyFill="1" applyBorder="1" applyAlignment="1" applyProtection="1">
      <alignment wrapText="1"/>
      <protection locked="0" hidden="1"/>
    </xf>
    <xf numFmtId="0" fontId="36" fillId="0" borderId="0" xfId="0" applyFont="1"/>
    <xf numFmtId="49" fontId="35" fillId="0" borderId="3" xfId="1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3" xfId="0" applyNumberFormat="1" applyFont="1" applyFill="1" applyBorder="1" applyAlignment="1" applyProtection="1">
      <alignment horizontal="center" wrapText="1"/>
      <protection locked="0"/>
    </xf>
    <xf numFmtId="0" fontId="11" fillId="0" borderId="3" xfId="0" applyFont="1" applyFill="1" applyBorder="1" applyAlignment="1">
      <alignment wrapText="1"/>
    </xf>
    <xf numFmtId="49" fontId="11" fillId="0" borderId="3" xfId="0" applyNumberFormat="1" applyFont="1" applyFill="1" applyBorder="1" applyAlignment="1">
      <alignment horizontal="center"/>
    </xf>
    <xf numFmtId="49" fontId="26" fillId="0" borderId="3" xfId="0" applyNumberFormat="1" applyFont="1" applyFill="1" applyBorder="1" applyAlignment="1" applyProtection="1">
      <alignment horizontal="center" wrapText="1"/>
      <protection locked="0"/>
    </xf>
    <xf numFmtId="0" fontId="11" fillId="0" borderId="3" xfId="0" applyNumberFormat="1" applyFont="1" applyFill="1" applyBorder="1" applyAlignment="1">
      <alignment wrapText="1"/>
    </xf>
    <xf numFmtId="0" fontId="0" fillId="0" borderId="0" xfId="0" applyFill="1"/>
    <xf numFmtId="0" fontId="29" fillId="3" borderId="3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/>
    </xf>
    <xf numFmtId="0" fontId="4" fillId="0" borderId="0" xfId="0" applyFont="1"/>
    <xf numFmtId="0" fontId="30" fillId="0" borderId="3" xfId="0" applyFont="1" applyFill="1" applyBorder="1"/>
    <xf numFmtId="0" fontId="30" fillId="0" borderId="0" xfId="0" applyFont="1"/>
    <xf numFmtId="0" fontId="37" fillId="0" borderId="0" xfId="0" applyFont="1"/>
    <xf numFmtId="0" fontId="38" fillId="0" borderId="3" xfId="0" applyFont="1" applyFill="1" applyBorder="1"/>
    <xf numFmtId="0" fontId="38" fillId="0" borderId="0" xfId="0" applyFont="1"/>
    <xf numFmtId="0" fontId="39" fillId="0" borderId="0" xfId="0" applyFont="1"/>
    <xf numFmtId="49" fontId="12" fillId="0" borderId="3" xfId="0" applyNumberFormat="1" applyFont="1" applyFill="1" applyBorder="1" applyAlignment="1" applyProtection="1">
      <alignment horizontal="center" wrapText="1"/>
      <protection locked="0"/>
    </xf>
    <xf numFmtId="0" fontId="26" fillId="0" borderId="3" xfId="0" applyNumberFormat="1" applyFont="1" applyFill="1" applyBorder="1" applyAlignment="1" applyProtection="1">
      <alignment wrapText="1"/>
      <protection locked="0"/>
    </xf>
    <xf numFmtId="0" fontId="35" fillId="0" borderId="3" xfId="0" applyNumberFormat="1" applyFont="1" applyFill="1" applyBorder="1" applyAlignment="1">
      <alignment wrapText="1"/>
    </xf>
    <xf numFmtId="49" fontId="35" fillId="0" borderId="3" xfId="0" applyNumberFormat="1" applyFont="1" applyFill="1" applyBorder="1" applyAlignment="1">
      <alignment horizontal="center"/>
    </xf>
    <xf numFmtId="0" fontId="40" fillId="0" borderId="0" xfId="0" applyFont="1"/>
    <xf numFmtId="0" fontId="35" fillId="0" borderId="3" xfId="0" applyNumberFormat="1" applyFont="1" applyFill="1" applyBorder="1" applyAlignment="1" applyProtection="1">
      <alignment wrapText="1"/>
      <protection locked="0"/>
    </xf>
    <xf numFmtId="49" fontId="35" fillId="0" borderId="3" xfId="0" applyNumberFormat="1" applyFont="1" applyFill="1" applyBorder="1" applyAlignment="1" applyProtection="1">
      <alignment horizontal="center" wrapText="1"/>
      <protection locked="0"/>
    </xf>
    <xf numFmtId="0" fontId="35" fillId="0" borderId="3" xfId="4" applyNumberFormat="1" applyFont="1" applyFill="1" applyBorder="1" applyAlignment="1" applyProtection="1">
      <alignment wrapText="1"/>
      <protection locked="0" hidden="1"/>
    </xf>
    <xf numFmtId="0" fontId="5" fillId="0" borderId="3" xfId="0" applyFont="1" applyFill="1" applyBorder="1"/>
    <xf numFmtId="49" fontId="11" fillId="0" borderId="3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/>
    <xf numFmtId="49" fontId="41" fillId="3" borderId="3" xfId="0" applyNumberFormat="1" applyFont="1" applyFill="1" applyBorder="1" applyAlignment="1" applyProtection="1">
      <alignment horizontal="center"/>
      <protection locked="0"/>
    </xf>
    <xf numFmtId="0" fontId="42" fillId="3" borderId="3" xfId="0" applyFont="1" applyFill="1" applyBorder="1" applyAlignment="1">
      <alignment wrapText="1"/>
    </xf>
    <xf numFmtId="0" fontId="11" fillId="0" borderId="2" xfId="0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center"/>
    </xf>
    <xf numFmtId="164" fontId="12" fillId="0" borderId="3" xfId="0" applyNumberFormat="1" applyFont="1" applyFill="1" applyBorder="1"/>
    <xf numFmtId="164" fontId="11" fillId="0" borderId="3" xfId="0" applyNumberFormat="1" applyFont="1" applyFill="1" applyBorder="1"/>
    <xf numFmtId="0" fontId="12" fillId="0" borderId="0" xfId="0" applyFont="1" applyFill="1"/>
    <xf numFmtId="0" fontId="11" fillId="0" borderId="3" xfId="0" applyFont="1" applyFill="1" applyBorder="1" applyAlignment="1">
      <alignment horizontal="right"/>
    </xf>
    <xf numFmtId="49" fontId="12" fillId="0" borderId="3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11" fillId="0" borderId="2" xfId="0" applyFont="1" applyFill="1" applyBorder="1" applyAlignment="1" applyProtection="1">
      <alignment horizontal="right"/>
      <protection locked="0"/>
    </xf>
    <xf numFmtId="49" fontId="4" fillId="0" borderId="3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11" fillId="0" borderId="3" xfId="0" applyFont="1" applyFill="1" applyBorder="1" applyAlignment="1" applyProtection="1">
      <alignment horizontal="right"/>
      <protection locked="0"/>
    </xf>
    <xf numFmtId="0" fontId="29" fillId="3" borderId="0" xfId="0" applyFont="1" applyFill="1" applyAlignment="1" applyProtection="1">
      <protection locked="0"/>
    </xf>
    <xf numFmtId="0" fontId="4" fillId="0" borderId="3" xfId="0" applyFont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167" fontId="5" fillId="3" borderId="3" xfId="0" applyNumberFormat="1" applyFont="1" applyFill="1" applyBorder="1"/>
    <xf numFmtId="167" fontId="4" fillId="3" borderId="3" xfId="0" applyNumberFormat="1" applyFont="1" applyFill="1" applyBorder="1"/>
    <xf numFmtId="167" fontId="29" fillId="3" borderId="0" xfId="0" applyNumberFormat="1" applyFont="1" applyFill="1" applyAlignment="1" applyProtection="1">
      <alignment horizontal="right"/>
      <protection locked="0"/>
    </xf>
    <xf numFmtId="167" fontId="29" fillId="3" borderId="3" xfId="0" applyNumberFormat="1" applyFont="1" applyFill="1" applyBorder="1" applyAlignment="1" applyProtection="1">
      <alignment horizontal="center"/>
      <protection locked="0"/>
    </xf>
    <xf numFmtId="167" fontId="27" fillId="3" borderId="3" xfId="0" applyNumberFormat="1" applyFont="1" applyFill="1" applyBorder="1" applyAlignment="1" applyProtection="1">
      <alignment horizontal="center"/>
      <protection locked="0"/>
    </xf>
    <xf numFmtId="167" fontId="26" fillId="0" borderId="3" xfId="5" applyNumberFormat="1" applyFont="1" applyFill="1" applyBorder="1" applyProtection="1">
      <protection locked="0"/>
    </xf>
    <xf numFmtId="167" fontId="35" fillId="0" borderId="3" xfId="5" applyNumberFormat="1" applyFont="1" applyFill="1" applyBorder="1"/>
    <xf numFmtId="167" fontId="11" fillId="0" borderId="3" xfId="5" applyNumberFormat="1" applyFont="1" applyFill="1" applyBorder="1"/>
    <xf numFmtId="167" fontId="26" fillId="0" borderId="3" xfId="5" applyNumberFormat="1" applyFont="1" applyFill="1" applyBorder="1"/>
    <xf numFmtId="167" fontId="5" fillId="0" borderId="3" xfId="5" applyNumberFormat="1" applyFont="1" applyFill="1" applyBorder="1"/>
    <xf numFmtId="167" fontId="4" fillId="0" borderId="0" xfId="5" applyNumberFormat="1" applyFont="1" applyFill="1"/>
    <xf numFmtId="167" fontId="5" fillId="3" borderId="3" xfId="0" applyNumberFormat="1" applyFont="1" applyFill="1" applyBorder="1" applyAlignment="1">
      <alignment wrapText="1"/>
    </xf>
    <xf numFmtId="167" fontId="4" fillId="3" borderId="3" xfId="0" applyNumberFormat="1" applyFont="1" applyFill="1" applyBorder="1" applyAlignment="1">
      <alignment wrapText="1"/>
    </xf>
    <xf numFmtId="167" fontId="12" fillId="0" borderId="3" xfId="0" applyNumberFormat="1" applyFont="1" applyFill="1" applyBorder="1"/>
    <xf numFmtId="167" fontId="11" fillId="0" borderId="3" xfId="0" applyNumberFormat="1" applyFont="1" applyFill="1" applyBorder="1"/>
    <xf numFmtId="167" fontId="12" fillId="0" borderId="3" xfId="0" applyNumberFormat="1" applyFont="1" applyFill="1" applyBorder="1" applyProtection="1">
      <protection locked="0"/>
    </xf>
    <xf numFmtId="167" fontId="11" fillId="0" borderId="3" xfId="0" applyNumberFormat="1" applyFont="1" applyFill="1" applyBorder="1" applyProtection="1">
      <protection locked="0"/>
    </xf>
    <xf numFmtId="0" fontId="7" fillId="0" borderId="3" xfId="0" applyFont="1" applyBorder="1" applyAlignment="1">
      <alignment wrapText="1"/>
    </xf>
    <xf numFmtId="49" fontId="26" fillId="3" borderId="3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7" fontId="26" fillId="3" borderId="3" xfId="0" applyNumberFormat="1" applyFont="1" applyFill="1" applyBorder="1" applyAlignment="1" applyProtection="1">
      <alignment horizontal="right"/>
      <protection locked="0"/>
    </xf>
    <xf numFmtId="167" fontId="11" fillId="3" borderId="3" xfId="0" applyNumberFormat="1" applyFont="1" applyFill="1" applyBorder="1" applyAlignment="1" applyProtection="1">
      <alignment horizontal="right"/>
      <protection locked="0"/>
    </xf>
    <xf numFmtId="166" fontId="11" fillId="0" borderId="3" xfId="5" applyNumberFormat="1" applyFont="1" applyFill="1" applyBorder="1" applyAlignment="1">
      <alignment horizontal="right"/>
    </xf>
    <xf numFmtId="0" fontId="12" fillId="0" borderId="0" xfId="0" applyFont="1" applyFill="1" applyProtection="1">
      <protection locked="0"/>
    </xf>
    <xf numFmtId="0" fontId="29" fillId="0" borderId="0" xfId="0" applyFont="1" applyFill="1" applyProtection="1">
      <protection locked="0"/>
    </xf>
    <xf numFmtId="0" fontId="30" fillId="0" borderId="0" xfId="0" applyFont="1" applyFill="1" applyProtection="1">
      <protection locked="0"/>
    </xf>
    <xf numFmtId="0" fontId="28" fillId="0" borderId="0" xfId="0" applyFont="1" applyFill="1" applyProtection="1">
      <protection locked="0"/>
    </xf>
    <xf numFmtId="0" fontId="29" fillId="0" borderId="0" xfId="0" applyFont="1" applyFill="1" applyAlignment="1" applyProtection="1">
      <alignment wrapText="1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26" fillId="0" borderId="2" xfId="0" applyFont="1" applyFill="1" applyBorder="1" applyAlignment="1" applyProtection="1">
      <alignment horizontal="center" wrapText="1"/>
      <protection locked="0"/>
    </xf>
    <xf numFmtId="0" fontId="26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9" fontId="12" fillId="0" borderId="3" xfId="2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 wrapText="1"/>
      <protection locked="0"/>
    </xf>
    <xf numFmtId="0" fontId="27" fillId="0" borderId="2" xfId="0" applyFont="1" applyFill="1" applyBorder="1" applyAlignment="1" applyProtection="1">
      <alignment horizontal="center"/>
      <protection locked="0"/>
    </xf>
    <xf numFmtId="0" fontId="27" fillId="0" borderId="3" xfId="0" applyFont="1" applyFill="1" applyBorder="1" applyAlignment="1" applyProtection="1">
      <alignment horizontal="center"/>
      <protection locked="0"/>
    </xf>
    <xf numFmtId="0" fontId="27" fillId="0" borderId="0" xfId="0" applyFont="1" applyFill="1" applyProtection="1">
      <protection locked="0"/>
    </xf>
    <xf numFmtId="0" fontId="12" fillId="0" borderId="2" xfId="0" applyFont="1" applyFill="1" applyBorder="1" applyAlignment="1" applyProtection="1">
      <alignment horizontal="right"/>
      <protection locked="0"/>
    </xf>
    <xf numFmtId="0" fontId="12" fillId="0" borderId="3" xfId="0" applyFont="1" applyFill="1" applyBorder="1" applyProtection="1">
      <protection locked="0"/>
    </xf>
    <xf numFmtId="0" fontId="12" fillId="0" borderId="0" xfId="0" applyFont="1" applyFill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horizontal="right"/>
      <protection locked="0"/>
    </xf>
    <xf numFmtId="165" fontId="12" fillId="0" borderId="0" xfId="0" applyNumberFormat="1" applyFont="1" applyFill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horizontal="left" wrapText="1"/>
      <protection locked="0"/>
    </xf>
    <xf numFmtId="0" fontId="11" fillId="0" borderId="3" xfId="0" applyFont="1" applyFill="1" applyBorder="1" applyAlignment="1" applyProtection="1">
      <alignment horizontal="right" wrapText="1"/>
      <protection locked="0"/>
    </xf>
    <xf numFmtId="167" fontId="11" fillId="0" borderId="3" xfId="0" applyNumberFormat="1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>
      <alignment horizontal="right"/>
    </xf>
    <xf numFmtId="0" fontId="12" fillId="0" borderId="3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2" fillId="0" borderId="3" xfId="0" applyFont="1" applyFill="1" applyBorder="1" applyAlignment="1" applyProtection="1">
      <alignment horizontal="right" wrapText="1"/>
      <protection locked="0"/>
    </xf>
    <xf numFmtId="0" fontId="11" fillId="0" borderId="3" xfId="4" applyNumberFormat="1" applyFont="1" applyFill="1" applyBorder="1" applyAlignment="1" applyProtection="1">
      <alignment wrapText="1"/>
      <protection hidden="1"/>
    </xf>
    <xf numFmtId="164" fontId="11" fillId="0" borderId="0" xfId="0" applyNumberFormat="1" applyFont="1" applyFill="1" applyAlignment="1" applyProtection="1">
      <alignment wrapText="1"/>
      <protection locked="0"/>
    </xf>
    <xf numFmtId="0" fontId="11" fillId="0" borderId="3" xfId="0" applyNumberFormat="1" applyFont="1" applyFill="1" applyBorder="1" applyAlignment="1" applyProtection="1">
      <alignment wrapText="1"/>
      <protection locked="0"/>
    </xf>
    <xf numFmtId="0" fontId="11" fillId="0" borderId="3" xfId="0" applyFont="1" applyFill="1" applyBorder="1" applyAlignment="1" applyProtection="1">
      <alignment horizontal="center" wrapText="1"/>
      <protection locked="0"/>
    </xf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wrapText="1"/>
      <protection locked="0"/>
    </xf>
    <xf numFmtId="49" fontId="5" fillId="0" borderId="3" xfId="0" applyNumberFormat="1" applyFont="1" applyFill="1" applyBorder="1" applyAlignment="1" applyProtection="1">
      <alignment horizontal="center"/>
      <protection locked="0"/>
    </xf>
    <xf numFmtId="167" fontId="5" fillId="0" borderId="3" xfId="0" applyNumberFormat="1" applyFont="1" applyFill="1" applyBorder="1" applyProtection="1">
      <protection locked="0"/>
    </xf>
    <xf numFmtId="0" fontId="12" fillId="0" borderId="2" xfId="0" applyFont="1" applyFill="1" applyBorder="1" applyAlignment="1">
      <alignment horizontal="right"/>
    </xf>
    <xf numFmtId="0" fontId="4" fillId="0" borderId="3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wrapText="1"/>
      <protection locked="0"/>
    </xf>
    <xf numFmtId="167" fontId="4" fillId="0" borderId="3" xfId="0" applyNumberFormat="1" applyFont="1" applyFill="1" applyBorder="1" applyProtection="1"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167" fontId="4" fillId="0" borderId="3" xfId="0" applyNumberFormat="1" applyFont="1" applyFill="1" applyBorder="1" applyAlignment="1" applyProtection="1">
      <alignment horizontal="right"/>
      <protection locked="0"/>
    </xf>
    <xf numFmtId="0" fontId="14" fillId="0" borderId="3" xfId="0" applyFont="1" applyFill="1" applyBorder="1" applyAlignment="1" applyProtection="1">
      <alignment horizontal="right"/>
      <protection locked="0"/>
    </xf>
    <xf numFmtId="0" fontId="13" fillId="0" borderId="3" xfId="0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>
      <alignment wrapText="1"/>
    </xf>
    <xf numFmtId="0" fontId="5" fillId="0" borderId="3" xfId="0" applyFont="1" applyFill="1" applyBorder="1" applyProtection="1">
      <protection locked="0"/>
    </xf>
    <xf numFmtId="0" fontId="14" fillId="0" borderId="2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>
      <alignment horizontal="right"/>
    </xf>
    <xf numFmtId="167" fontId="5" fillId="0" borderId="3" xfId="0" applyNumberFormat="1" applyFont="1" applyFill="1" applyBorder="1"/>
    <xf numFmtId="167" fontId="4" fillId="0" borderId="3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14" fillId="0" borderId="3" xfId="0" applyFont="1" applyFill="1" applyBorder="1" applyAlignment="1">
      <alignment horizontal="right"/>
    </xf>
    <xf numFmtId="0" fontId="14" fillId="0" borderId="0" xfId="0" applyFont="1" applyFill="1"/>
    <xf numFmtId="0" fontId="4" fillId="0" borderId="3" xfId="4" applyNumberFormat="1" applyFont="1" applyFill="1" applyBorder="1" applyAlignment="1" applyProtection="1">
      <alignment wrapText="1"/>
      <protection locked="0" hidden="1"/>
    </xf>
    <xf numFmtId="0" fontId="5" fillId="0" borderId="3" xfId="0" applyFont="1" applyFill="1" applyBorder="1" applyAlignment="1">
      <alignment horizontal="right"/>
    </xf>
    <xf numFmtId="167" fontId="12" fillId="0" borderId="3" xfId="0" applyNumberFormat="1" applyFont="1" applyFill="1" applyBorder="1" applyAlignment="1" applyProtection="1">
      <alignment wrapText="1"/>
      <protection locked="0"/>
    </xf>
    <xf numFmtId="0" fontId="11" fillId="0" borderId="6" xfId="0" applyFont="1" applyFill="1" applyBorder="1" applyAlignment="1">
      <alignment wrapText="1"/>
    </xf>
    <xf numFmtId="0" fontId="14" fillId="0" borderId="0" xfId="0" applyFont="1" applyFill="1" applyProtection="1">
      <protection locked="0"/>
    </xf>
    <xf numFmtId="165" fontId="11" fillId="0" borderId="0" xfId="0" applyNumberFormat="1" applyFont="1" applyFill="1"/>
    <xf numFmtId="49" fontId="4" fillId="0" borderId="3" xfId="0" applyNumberFormat="1" applyFont="1" applyFill="1" applyBorder="1" applyAlignment="1">
      <alignment horizontal="center" wrapText="1"/>
    </xf>
    <xf numFmtId="167" fontId="4" fillId="0" borderId="3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49" fontId="4" fillId="0" borderId="3" xfId="0" applyNumberFormat="1" applyFont="1" applyFill="1" applyBorder="1" applyAlignment="1" applyProtection="1">
      <alignment horizontal="center" wrapText="1"/>
      <protection locked="0"/>
    </xf>
    <xf numFmtId="49" fontId="11" fillId="0" borderId="3" xfId="1" applyNumberFormat="1" applyFont="1" applyFill="1" applyBorder="1" applyAlignment="1" applyProtection="1">
      <alignment horizontal="left" vertical="center" wrapText="1"/>
      <protection locked="0" hidden="1"/>
    </xf>
    <xf numFmtId="164" fontId="11" fillId="0" borderId="0" xfId="0" applyNumberFormat="1" applyFont="1" applyFill="1" applyProtection="1">
      <protection locked="0"/>
    </xf>
    <xf numFmtId="0" fontId="14" fillId="0" borderId="0" xfId="0" applyFont="1" applyFill="1" applyAlignment="1" applyProtection="1">
      <alignment wrapText="1"/>
      <protection locked="0"/>
    </xf>
    <xf numFmtId="0" fontId="5" fillId="0" borderId="3" xfId="0" applyFont="1" applyFill="1" applyBorder="1" applyAlignment="1" applyProtection="1">
      <alignment horizontal="right" wrapText="1"/>
      <protection locked="0"/>
    </xf>
    <xf numFmtId="49" fontId="5" fillId="0" borderId="3" xfId="0" applyNumberFormat="1" applyFont="1" applyFill="1" applyBorder="1" applyAlignment="1" applyProtection="1">
      <alignment horizontal="center" wrapText="1"/>
      <protection locked="0"/>
    </xf>
    <xf numFmtId="167" fontId="4" fillId="0" borderId="3" xfId="0" applyNumberFormat="1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4" fillId="0" borderId="3" xfId="0" applyFont="1" applyFill="1" applyBorder="1"/>
    <xf numFmtId="0" fontId="4" fillId="0" borderId="0" xfId="0" applyNumberFormat="1" applyFont="1" applyFill="1" applyAlignment="1">
      <alignment wrapText="1"/>
    </xf>
    <xf numFmtId="164" fontId="11" fillId="0" borderId="3" xfId="0" applyNumberFormat="1" applyFont="1" applyFill="1" applyBorder="1" applyAlignment="1">
      <alignment wrapText="1"/>
    </xf>
    <xf numFmtId="167" fontId="12" fillId="0" borderId="3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/>
    <xf numFmtId="0" fontId="28" fillId="0" borderId="0" xfId="0" applyFont="1" applyFill="1"/>
    <xf numFmtId="0" fontId="29" fillId="0" borderId="0" xfId="0" applyFont="1" applyFill="1" applyAlignment="1">
      <alignment wrapText="1"/>
    </xf>
    <xf numFmtId="0" fontId="29" fillId="0" borderId="0" xfId="0" applyFont="1" applyFill="1"/>
    <xf numFmtId="49" fontId="29" fillId="0" borderId="0" xfId="0" applyNumberFormat="1" applyFont="1" applyFill="1"/>
    <xf numFmtId="0" fontId="2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6" fillId="0" borderId="3" xfId="0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9" fontId="12" fillId="0" borderId="3" xfId="2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43" fillId="0" borderId="3" xfId="0" applyFont="1" applyFill="1" applyBorder="1" applyAlignment="1">
      <alignment horizontal="center"/>
    </xf>
    <xf numFmtId="49" fontId="43" fillId="0" borderId="3" xfId="0" applyNumberFormat="1" applyFont="1" applyFill="1" applyBorder="1" applyAlignment="1">
      <alignment horizontal="center"/>
    </xf>
    <xf numFmtId="0" fontId="44" fillId="0" borderId="3" xfId="0" applyFont="1" applyFill="1" applyBorder="1" applyAlignment="1">
      <alignment horizontal="center"/>
    </xf>
    <xf numFmtId="0" fontId="43" fillId="0" borderId="0" xfId="0" applyFont="1" applyFill="1"/>
    <xf numFmtId="0" fontId="12" fillId="0" borderId="3" xfId="0" applyFont="1" applyFill="1" applyBorder="1" applyAlignment="1">
      <alignment horizontal="right" wrapText="1"/>
    </xf>
    <xf numFmtId="49" fontId="12" fillId="0" borderId="3" xfId="0" applyNumberFormat="1" applyFont="1" applyFill="1" applyBorder="1" applyAlignment="1">
      <alignment horizontal="center" wrapText="1"/>
    </xf>
    <xf numFmtId="167" fontId="12" fillId="0" borderId="3" xfId="0" applyNumberFormat="1" applyFont="1" applyFill="1" applyBorder="1" applyAlignment="1">
      <alignment wrapText="1"/>
    </xf>
    <xf numFmtId="164" fontId="12" fillId="0" borderId="0" xfId="0" applyNumberFormat="1" applyFont="1" applyFill="1" applyAlignment="1">
      <alignment wrapText="1"/>
    </xf>
    <xf numFmtId="0" fontId="11" fillId="0" borderId="3" xfId="0" applyFont="1" applyFill="1" applyBorder="1" applyAlignment="1">
      <alignment horizontal="right" wrapText="1"/>
    </xf>
    <xf numFmtId="167" fontId="11" fillId="0" borderId="3" xfId="0" applyNumberFormat="1" applyFont="1" applyFill="1" applyBorder="1" applyAlignment="1">
      <alignment wrapText="1"/>
    </xf>
    <xf numFmtId="164" fontId="11" fillId="0" borderId="0" xfId="0" applyNumberFormat="1" applyFont="1" applyFill="1" applyAlignment="1">
      <alignment wrapText="1"/>
    </xf>
    <xf numFmtId="0" fontId="4" fillId="0" borderId="3" xfId="0" applyFont="1" applyFill="1" applyBorder="1" applyAlignment="1">
      <alignment horizontal="left" wrapText="1"/>
    </xf>
    <xf numFmtId="49" fontId="32" fillId="0" borderId="3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right" wrapText="1"/>
    </xf>
    <xf numFmtId="49" fontId="5" fillId="0" borderId="3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wrapText="1"/>
    </xf>
    <xf numFmtId="0" fontId="12" fillId="0" borderId="3" xfId="0" applyFont="1" applyFill="1" applyBorder="1"/>
    <xf numFmtId="165" fontId="12" fillId="0" borderId="0" xfId="0" applyNumberFormat="1" applyFont="1" applyFill="1" applyAlignment="1">
      <alignment wrapText="1"/>
    </xf>
    <xf numFmtId="0" fontId="11" fillId="0" borderId="3" xfId="0" applyFont="1" applyFill="1" applyBorder="1" applyAlignment="1">
      <alignment horizontal="left" wrapText="1"/>
    </xf>
    <xf numFmtId="49" fontId="11" fillId="0" borderId="3" xfId="0" applyNumberFormat="1" applyFont="1" applyFill="1" applyBorder="1" applyAlignment="1">
      <alignment horizontal="right" wrapText="1"/>
    </xf>
    <xf numFmtId="164" fontId="11" fillId="0" borderId="0" xfId="0" applyNumberFormat="1" applyFont="1" applyFill="1"/>
    <xf numFmtId="0" fontId="4" fillId="0" borderId="3" xfId="4" applyNumberFormat="1" applyFont="1" applyFill="1" applyBorder="1" applyAlignment="1" applyProtection="1">
      <alignment wrapText="1"/>
      <protection hidden="1"/>
    </xf>
    <xf numFmtId="167" fontId="4" fillId="0" borderId="3" xfId="0" applyNumberFormat="1" applyFont="1" applyFill="1" applyBorder="1" applyAlignment="1">
      <alignment wrapText="1"/>
    </xf>
    <xf numFmtId="0" fontId="11" fillId="0" borderId="3" xfId="0" applyFont="1" applyFill="1" applyBorder="1"/>
    <xf numFmtId="0" fontId="13" fillId="0" borderId="3" xfId="0" applyFont="1" applyFill="1" applyBorder="1" applyAlignment="1">
      <alignment horizontal="right"/>
    </xf>
    <xf numFmtId="0" fontId="13" fillId="0" borderId="0" xfId="0" applyFont="1" applyFill="1" applyAlignment="1">
      <alignment wrapText="1"/>
    </xf>
    <xf numFmtId="49" fontId="4" fillId="0" borderId="3" xfId="0" applyNumberFormat="1" applyFont="1" applyFill="1" applyBorder="1" applyAlignment="1">
      <alignment horizontal="right" wrapText="1"/>
    </xf>
    <xf numFmtId="0" fontId="5" fillId="0" borderId="0" xfId="0" applyFont="1" applyFill="1"/>
    <xf numFmtId="49" fontId="11" fillId="0" borderId="3" xfId="1" applyNumberFormat="1" applyFont="1" applyFill="1" applyBorder="1" applyAlignment="1" applyProtection="1">
      <alignment horizontal="left" vertical="center" wrapText="1"/>
      <protection hidden="1"/>
    </xf>
    <xf numFmtId="0" fontId="5" fillId="0" borderId="3" xfId="0" applyFont="1" applyFill="1" applyBorder="1" applyAlignment="1">
      <alignment horizontal="right" wrapText="1"/>
    </xf>
    <xf numFmtId="49" fontId="5" fillId="0" borderId="3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wrapText="1"/>
    </xf>
    <xf numFmtId="164" fontId="4" fillId="0" borderId="3" xfId="0" applyNumberFormat="1" applyFont="1" applyFill="1" applyBorder="1"/>
    <xf numFmtId="165" fontId="12" fillId="0" borderId="0" xfId="0" applyNumberFormat="1" applyFont="1" applyFill="1"/>
    <xf numFmtId="49" fontId="14" fillId="0" borderId="0" xfId="0" applyNumberFormat="1" applyFont="1" applyFill="1"/>
    <xf numFmtId="165" fontId="13" fillId="0" borderId="0" xfId="0" applyNumberFormat="1" applyFont="1" applyFill="1"/>
    <xf numFmtId="165" fontId="14" fillId="0" borderId="0" xfId="0" applyNumberFormat="1" applyFont="1" applyFill="1"/>
    <xf numFmtId="4" fontId="13" fillId="0" borderId="0" xfId="0" applyNumberFormat="1" applyFont="1" applyFill="1"/>
    <xf numFmtId="4" fontId="14" fillId="0" borderId="0" xfId="0" applyNumberFormat="1" applyFont="1" applyFill="1"/>
    <xf numFmtId="0" fontId="13" fillId="0" borderId="0" xfId="0" applyFont="1" applyFill="1"/>
    <xf numFmtId="0" fontId="4" fillId="0" borderId="3" xfId="0" applyNumberFormat="1" applyFont="1" applyBorder="1" applyAlignment="1">
      <alignment wrapText="1"/>
    </xf>
    <xf numFmtId="167" fontId="11" fillId="3" borderId="3" xfId="0" applyNumberFormat="1" applyFont="1" applyFill="1" applyBorder="1" applyAlignment="1">
      <alignment wrapText="1"/>
    </xf>
    <xf numFmtId="0" fontId="17" fillId="0" borderId="3" xfId="0" applyNumberFormat="1" applyFont="1" applyFill="1" applyBorder="1" applyAlignment="1">
      <alignment horizontal="left" wrapText="1"/>
    </xf>
    <xf numFmtId="0" fontId="28" fillId="0" borderId="0" xfId="0" applyFont="1" applyFill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29" fillId="0" borderId="0" xfId="0" applyFont="1" applyFill="1" applyAlignment="1" applyProtection="1">
      <alignment horizontal="right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29" fillId="3" borderId="0" xfId="0" applyFont="1" applyFill="1" applyAlignment="1" applyProtection="1">
      <alignment horizontal="right"/>
      <protection locked="0"/>
    </xf>
    <xf numFmtId="0" fontId="29" fillId="3" borderId="0" xfId="0" applyFont="1" applyFill="1" applyAlignment="1" applyProtection="1">
      <protection locked="0"/>
    </xf>
    <xf numFmtId="49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19" fillId="3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 wrapText="1"/>
    </xf>
  </cellXfs>
  <cellStyles count="6">
    <cellStyle name="Обычный" xfId="0" builtinId="0"/>
    <cellStyle name="Обычный 2" xfId="1"/>
    <cellStyle name="Обычный_Tmp7" xfId="4"/>
    <cellStyle name="Процентный" xfId="2" builtinId="5"/>
    <cellStyle name="Финансовый" xfId="5" builtinId="3"/>
    <cellStyle name="Элементы осей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840"/>
  <sheetViews>
    <sheetView view="pageBreakPreview" zoomScale="70" zoomScaleNormal="86" zoomScaleSheetLayoutView="70" workbookViewId="0">
      <pane xSplit="6" ySplit="12" topLeftCell="G13" activePane="bottomRight" state="frozen"/>
      <selection pane="topRight" activeCell="G1" sqref="G1"/>
      <selection pane="bottomLeft" activeCell="A12" sqref="A12"/>
      <selection pane="bottomRight" activeCell="H4" sqref="H4:K4"/>
    </sheetView>
  </sheetViews>
  <sheetFormatPr defaultColWidth="9.140625" defaultRowHeight="12.75"/>
  <cols>
    <col min="1" max="1" width="4.140625" style="135" customWidth="1"/>
    <col min="2" max="2" width="31.85546875" style="135" customWidth="1"/>
    <col min="3" max="3" width="4.85546875" style="135" customWidth="1"/>
    <col min="4" max="4" width="4.28515625" style="135" customWidth="1"/>
    <col min="5" max="5" width="14" style="135" customWidth="1"/>
    <col min="6" max="6" width="5.7109375" style="135" customWidth="1"/>
    <col min="7" max="7" width="12.28515625" style="165" customWidth="1"/>
    <col min="8" max="8" width="14.140625" style="135" customWidth="1"/>
    <col min="9" max="9" width="12.85546875" style="135" customWidth="1"/>
    <col min="10" max="10" width="14.7109375" style="135" customWidth="1"/>
    <col min="11" max="11" width="14.42578125" style="135" customWidth="1"/>
    <col min="12" max="12" width="9.7109375" style="135" bestFit="1" customWidth="1"/>
    <col min="13" max="13" width="9.28515625" style="135" bestFit="1" customWidth="1"/>
    <col min="14" max="17" width="9.140625" style="135"/>
    <col min="18" max="18" width="9.28515625" style="135" bestFit="1" customWidth="1"/>
    <col min="19" max="16384" width="9.140625" style="135"/>
  </cols>
  <sheetData>
    <row r="1" spans="1:11" ht="30" customHeight="1">
      <c r="I1" s="166"/>
      <c r="J1" s="307" t="s">
        <v>611</v>
      </c>
      <c r="K1" s="307"/>
    </row>
    <row r="2" spans="1:11" ht="15.75">
      <c r="I2" s="307" t="s">
        <v>125</v>
      </c>
      <c r="J2" s="307"/>
      <c r="K2" s="307"/>
    </row>
    <row r="3" spans="1:11" ht="15.75">
      <c r="I3" s="166"/>
      <c r="J3" s="307" t="s">
        <v>576</v>
      </c>
      <c r="K3" s="307"/>
    </row>
    <row r="4" spans="1:11" ht="15.75">
      <c r="H4" s="307"/>
      <c r="I4" s="309"/>
      <c r="J4" s="309"/>
      <c r="K4" s="309"/>
    </row>
    <row r="6" spans="1:11" s="167" customFormat="1" ht="15.75">
      <c r="A6" s="304" t="s">
        <v>612</v>
      </c>
      <c r="B6" s="308"/>
      <c r="C6" s="308"/>
      <c r="D6" s="308"/>
      <c r="E6" s="308"/>
      <c r="F6" s="308"/>
      <c r="G6" s="308"/>
      <c r="H6" s="308"/>
      <c r="I6" s="308"/>
      <c r="J6" s="308"/>
      <c r="K6" s="306"/>
    </row>
    <row r="7" spans="1:11" s="167" customFormat="1" ht="15.75">
      <c r="A7" s="304" t="s">
        <v>210</v>
      </c>
      <c r="B7" s="308"/>
      <c r="C7" s="308"/>
      <c r="D7" s="308"/>
      <c r="E7" s="308"/>
      <c r="F7" s="308"/>
      <c r="G7" s="308"/>
      <c r="H7" s="308"/>
      <c r="I7" s="308"/>
      <c r="J7" s="308"/>
      <c r="K7" s="306"/>
    </row>
    <row r="8" spans="1:11" s="167" customFormat="1" ht="15.75">
      <c r="A8" s="304" t="s">
        <v>518</v>
      </c>
      <c r="B8" s="308"/>
      <c r="C8" s="308"/>
      <c r="D8" s="308"/>
      <c r="E8" s="308"/>
      <c r="F8" s="308"/>
      <c r="G8" s="308"/>
      <c r="H8" s="308"/>
      <c r="I8" s="308"/>
      <c r="J8" s="308"/>
      <c r="K8" s="306"/>
    </row>
    <row r="9" spans="1:11" s="167" customFormat="1" ht="15.75" customHeight="1">
      <c r="A9" s="304" t="s">
        <v>517</v>
      </c>
      <c r="B9" s="305"/>
      <c r="C9" s="305"/>
      <c r="D9" s="305"/>
      <c r="E9" s="305"/>
      <c r="F9" s="305"/>
      <c r="G9" s="305"/>
      <c r="H9" s="305"/>
      <c r="I9" s="305"/>
      <c r="J9" s="305"/>
      <c r="K9" s="306"/>
    </row>
    <row r="10" spans="1:11" ht="12.75" customHeight="1">
      <c r="A10" s="168" t="s">
        <v>12</v>
      </c>
      <c r="B10" s="169"/>
      <c r="C10" s="166"/>
      <c r="D10" s="166"/>
      <c r="E10" s="166"/>
      <c r="F10" s="166"/>
      <c r="G10" s="168"/>
      <c r="H10" s="166"/>
      <c r="I10" s="170"/>
      <c r="J10" s="166"/>
      <c r="K10" s="171" t="s">
        <v>11</v>
      </c>
    </row>
    <row r="11" spans="1:11" ht="93.75" customHeight="1">
      <c r="A11" s="172" t="s">
        <v>1</v>
      </c>
      <c r="B11" s="173" t="s">
        <v>3</v>
      </c>
      <c r="C11" s="174" t="s">
        <v>6</v>
      </c>
      <c r="D11" s="174" t="s">
        <v>7</v>
      </c>
      <c r="E11" s="174" t="s">
        <v>8</v>
      </c>
      <c r="F11" s="175" t="s">
        <v>9</v>
      </c>
      <c r="G11" s="176" t="s">
        <v>4</v>
      </c>
      <c r="H11" s="176" t="s">
        <v>5</v>
      </c>
      <c r="I11" s="176" t="s">
        <v>96</v>
      </c>
      <c r="J11" s="176" t="s">
        <v>97</v>
      </c>
      <c r="K11" s="176" t="s">
        <v>13</v>
      </c>
    </row>
    <row r="12" spans="1:11" s="179" customFormat="1">
      <c r="A12" s="177">
        <v>1</v>
      </c>
      <c r="B12" s="178">
        <v>2</v>
      </c>
      <c r="C12" s="88" t="s">
        <v>211</v>
      </c>
      <c r="D12" s="88" t="s">
        <v>201</v>
      </c>
      <c r="E12" s="178">
        <v>5</v>
      </c>
      <c r="F12" s="178">
        <v>6</v>
      </c>
      <c r="G12" s="178">
        <v>7</v>
      </c>
      <c r="H12" s="178">
        <v>8</v>
      </c>
      <c r="I12" s="178">
        <v>9</v>
      </c>
      <c r="J12" s="178">
        <v>10</v>
      </c>
      <c r="K12" s="178">
        <v>11</v>
      </c>
    </row>
    <row r="13" spans="1:11" s="182" customFormat="1" ht="18" customHeight="1">
      <c r="A13" s="180"/>
      <c r="B13" s="181" t="s">
        <v>102</v>
      </c>
      <c r="C13" s="90" t="s">
        <v>14</v>
      </c>
      <c r="D13" s="90" t="s">
        <v>15</v>
      </c>
      <c r="E13" s="90"/>
      <c r="F13" s="90"/>
      <c r="G13" s="155">
        <f>H13+I13+J13+K13</f>
        <v>399</v>
      </c>
      <c r="H13" s="155">
        <f>H14+H28+H43+H56+H62+H88+H94+H100</f>
        <v>399</v>
      </c>
      <c r="I13" s="155">
        <f>I14+I28+I43+I56+I62+I88+I94+I100</f>
        <v>0</v>
      </c>
      <c r="J13" s="155">
        <f>J14+J28+J43+J56+J62+J88+J94+J100</f>
        <v>0</v>
      </c>
      <c r="K13" s="155">
        <f>K14+K28+K43+K56+K62+K88+K94+K100</f>
        <v>0</v>
      </c>
    </row>
    <row r="14" spans="1:11" s="182" customFormat="1" ht="51">
      <c r="A14" s="180"/>
      <c r="B14" s="183" t="s">
        <v>103</v>
      </c>
      <c r="C14" s="109" t="s">
        <v>14</v>
      </c>
      <c r="D14" s="109" t="s">
        <v>16</v>
      </c>
      <c r="E14" s="109"/>
      <c r="F14" s="109"/>
      <c r="G14" s="155">
        <f t="shared" ref="G14:G26" si="0">SUM(H14:K14)</f>
        <v>6.7999999999992724</v>
      </c>
      <c r="H14" s="156">
        <f>H15</f>
        <v>6.7999999999992724</v>
      </c>
      <c r="I14" s="156">
        <f t="shared" ref="I14:K15" si="1">I15</f>
        <v>0</v>
      </c>
      <c r="J14" s="156">
        <f t="shared" si="1"/>
        <v>0</v>
      </c>
      <c r="K14" s="156">
        <f t="shared" si="1"/>
        <v>0</v>
      </c>
    </row>
    <row r="15" spans="1:11" s="182" customFormat="1" ht="51">
      <c r="A15" s="180"/>
      <c r="B15" s="87" t="s">
        <v>98</v>
      </c>
      <c r="C15" s="94" t="s">
        <v>14</v>
      </c>
      <c r="D15" s="94" t="s">
        <v>16</v>
      </c>
      <c r="E15" s="94" t="s">
        <v>250</v>
      </c>
      <c r="F15" s="94"/>
      <c r="G15" s="155">
        <f t="shared" si="0"/>
        <v>6.7999999999992724</v>
      </c>
      <c r="H15" s="156">
        <f>H16</f>
        <v>6.7999999999992724</v>
      </c>
      <c r="I15" s="156">
        <f t="shared" si="1"/>
        <v>0</v>
      </c>
      <c r="J15" s="156">
        <f t="shared" si="1"/>
        <v>0</v>
      </c>
      <c r="K15" s="156">
        <f t="shared" si="1"/>
        <v>0</v>
      </c>
    </row>
    <row r="16" spans="1:11" s="182" customFormat="1" ht="38.25">
      <c r="A16" s="180"/>
      <c r="B16" s="87" t="s">
        <v>213</v>
      </c>
      <c r="C16" s="94" t="s">
        <v>14</v>
      </c>
      <c r="D16" s="94" t="s">
        <v>16</v>
      </c>
      <c r="E16" s="94" t="s">
        <v>252</v>
      </c>
      <c r="F16" s="94"/>
      <c r="G16" s="155">
        <f t="shared" si="0"/>
        <v>6.7999999999992724</v>
      </c>
      <c r="H16" s="156">
        <f>H17+H20+H25</f>
        <v>6.7999999999992724</v>
      </c>
      <c r="I16" s="156">
        <f t="shared" ref="I16:K16" si="2">I17+I20+I25</f>
        <v>0</v>
      </c>
      <c r="J16" s="156">
        <f t="shared" si="2"/>
        <v>0</v>
      </c>
      <c r="K16" s="156">
        <f t="shared" si="2"/>
        <v>0</v>
      </c>
    </row>
    <row r="17" spans="1:12" s="131" customFormat="1">
      <c r="A17" s="129"/>
      <c r="B17" s="95" t="s">
        <v>123</v>
      </c>
      <c r="C17" s="96" t="s">
        <v>14</v>
      </c>
      <c r="D17" s="96" t="s">
        <v>16</v>
      </c>
      <c r="E17" s="96" t="s">
        <v>263</v>
      </c>
      <c r="F17" s="96"/>
      <c r="G17" s="153">
        <f t="shared" ref="G17:G19" si="3">H17+I17+J17+K17</f>
        <v>4221.3999999999996</v>
      </c>
      <c r="H17" s="154">
        <f t="shared" ref="H17:K18" si="4">H18</f>
        <v>4221.3999999999996</v>
      </c>
      <c r="I17" s="154">
        <f t="shared" si="4"/>
        <v>0</v>
      </c>
      <c r="J17" s="154">
        <f t="shared" si="4"/>
        <v>0</v>
      </c>
      <c r="K17" s="154">
        <f t="shared" si="4"/>
        <v>0</v>
      </c>
    </row>
    <row r="18" spans="1:12" s="131" customFormat="1" ht="89.25">
      <c r="A18" s="129"/>
      <c r="B18" s="95" t="s">
        <v>55</v>
      </c>
      <c r="C18" s="96" t="s">
        <v>14</v>
      </c>
      <c r="D18" s="96" t="s">
        <v>16</v>
      </c>
      <c r="E18" s="96" t="s">
        <v>263</v>
      </c>
      <c r="F18" s="96" t="s">
        <v>56</v>
      </c>
      <c r="G18" s="153">
        <f t="shared" si="3"/>
        <v>4221.3999999999996</v>
      </c>
      <c r="H18" s="154">
        <f t="shared" si="4"/>
        <v>4221.3999999999996</v>
      </c>
      <c r="I18" s="154">
        <f t="shared" si="4"/>
        <v>0</v>
      </c>
      <c r="J18" s="154">
        <f t="shared" si="4"/>
        <v>0</v>
      </c>
      <c r="K18" s="154">
        <f t="shared" si="4"/>
        <v>0</v>
      </c>
    </row>
    <row r="19" spans="1:12" s="131" customFormat="1" ht="37.5" customHeight="1">
      <c r="A19" s="129"/>
      <c r="B19" s="95" t="s">
        <v>104</v>
      </c>
      <c r="C19" s="96" t="s">
        <v>14</v>
      </c>
      <c r="D19" s="96" t="s">
        <v>16</v>
      </c>
      <c r="E19" s="96" t="s">
        <v>263</v>
      </c>
      <c r="F19" s="96" t="s">
        <v>105</v>
      </c>
      <c r="G19" s="153">
        <f t="shared" si="3"/>
        <v>4221.3999999999996</v>
      </c>
      <c r="H19" s="154">
        <f>'приложение 8.1.'!I68</f>
        <v>4221.3999999999996</v>
      </c>
      <c r="I19" s="154">
        <f>'приложение 8.1.'!J68</f>
        <v>0</v>
      </c>
      <c r="J19" s="154">
        <f>'приложение 8.1.'!K68</f>
        <v>0</v>
      </c>
      <c r="K19" s="154">
        <f>'приложение 8.1.'!L68</f>
        <v>0</v>
      </c>
    </row>
    <row r="20" spans="1:12" s="182" customFormat="1" ht="25.5" hidden="1">
      <c r="A20" s="184"/>
      <c r="B20" s="87" t="s">
        <v>124</v>
      </c>
      <c r="C20" s="88" t="s">
        <v>14</v>
      </c>
      <c r="D20" s="88" t="s">
        <v>16</v>
      </c>
      <c r="E20" s="94" t="s">
        <v>257</v>
      </c>
      <c r="F20" s="90"/>
      <c r="G20" s="155">
        <f>SUM(H20:K20)</f>
        <v>0</v>
      </c>
      <c r="H20" s="156">
        <f>H21+H23</f>
        <v>0</v>
      </c>
      <c r="I20" s="156">
        <f>I21+I23</f>
        <v>0</v>
      </c>
      <c r="J20" s="156">
        <f>J21+J23</f>
        <v>0</v>
      </c>
      <c r="K20" s="156">
        <f>K21+K23</f>
        <v>0</v>
      </c>
      <c r="L20" s="185"/>
    </row>
    <row r="21" spans="1:12" s="186" customFormat="1" ht="89.25" hidden="1">
      <c r="A21" s="136"/>
      <c r="B21" s="87" t="s">
        <v>55</v>
      </c>
      <c r="C21" s="88" t="s">
        <v>14</v>
      </c>
      <c r="D21" s="88" t="s">
        <v>16</v>
      </c>
      <c r="E21" s="94" t="s">
        <v>257</v>
      </c>
      <c r="F21" s="88" t="s">
        <v>56</v>
      </c>
      <c r="G21" s="155">
        <f>SUM(H21:K21)</f>
        <v>0</v>
      </c>
      <c r="H21" s="156">
        <f>H22</f>
        <v>0</v>
      </c>
      <c r="I21" s="156">
        <f>I22</f>
        <v>0</v>
      </c>
      <c r="J21" s="156">
        <f>J22</f>
        <v>0</v>
      </c>
      <c r="K21" s="156">
        <f>K22</f>
        <v>0</v>
      </c>
    </row>
    <row r="22" spans="1:12" s="186" customFormat="1" ht="39" hidden="1" customHeight="1">
      <c r="A22" s="136"/>
      <c r="B22" s="87" t="s">
        <v>104</v>
      </c>
      <c r="C22" s="88" t="s">
        <v>14</v>
      </c>
      <c r="D22" s="88" t="s">
        <v>16</v>
      </c>
      <c r="E22" s="94" t="s">
        <v>257</v>
      </c>
      <c r="F22" s="88" t="s">
        <v>105</v>
      </c>
      <c r="G22" s="155">
        <f t="shared" ref="G22:G24" si="5">SUM(H22:K22)</f>
        <v>0</v>
      </c>
      <c r="H22" s="156">
        <f>'приложение 8.1.'!I73</f>
        <v>0</v>
      </c>
      <c r="I22" s="156">
        <f>'приложение 8.1.'!J73</f>
        <v>0</v>
      </c>
      <c r="J22" s="156">
        <f>'приложение 8.1.'!K73</f>
        <v>0</v>
      </c>
      <c r="K22" s="156">
        <f>'приложение 8.1.'!L73</f>
        <v>0</v>
      </c>
    </row>
    <row r="23" spans="1:12" s="186" customFormat="1" ht="38.25" hidden="1">
      <c r="A23" s="136"/>
      <c r="B23" s="87" t="s">
        <v>86</v>
      </c>
      <c r="C23" s="88" t="s">
        <v>14</v>
      </c>
      <c r="D23" s="88" t="s">
        <v>16</v>
      </c>
      <c r="E23" s="94" t="s">
        <v>257</v>
      </c>
      <c r="F23" s="88" t="s">
        <v>57</v>
      </c>
      <c r="G23" s="155">
        <f t="shared" si="5"/>
        <v>0</v>
      </c>
      <c r="H23" s="156">
        <f>H24</f>
        <v>0</v>
      </c>
      <c r="I23" s="156">
        <f t="shared" ref="I23:K23" si="6">I24</f>
        <v>0</v>
      </c>
      <c r="J23" s="156">
        <f t="shared" si="6"/>
        <v>0</v>
      </c>
      <c r="K23" s="156">
        <f t="shared" si="6"/>
        <v>0</v>
      </c>
    </row>
    <row r="24" spans="1:12" s="186" customFormat="1" ht="42" hidden="1" customHeight="1">
      <c r="A24" s="136"/>
      <c r="B24" s="87" t="s">
        <v>111</v>
      </c>
      <c r="C24" s="88" t="s">
        <v>14</v>
      </c>
      <c r="D24" s="88" t="s">
        <v>16</v>
      </c>
      <c r="E24" s="94" t="s">
        <v>257</v>
      </c>
      <c r="F24" s="88" t="s">
        <v>59</v>
      </c>
      <c r="G24" s="155">
        <f t="shared" si="5"/>
        <v>0</v>
      </c>
      <c r="H24" s="156">
        <f>'приложение 8.1.'!I77</f>
        <v>0</v>
      </c>
      <c r="I24" s="156">
        <f>'приложение 8.1.'!J77</f>
        <v>0</v>
      </c>
      <c r="J24" s="156">
        <f>'приложение 8.1.'!K77</f>
        <v>0</v>
      </c>
      <c r="K24" s="156">
        <f>'приложение 8.1.'!L77</f>
        <v>0</v>
      </c>
    </row>
    <row r="25" spans="1:12" s="182" customFormat="1" ht="25.5">
      <c r="A25" s="180"/>
      <c r="B25" s="187" t="s">
        <v>262</v>
      </c>
      <c r="C25" s="94" t="s">
        <v>14</v>
      </c>
      <c r="D25" s="94" t="s">
        <v>16</v>
      </c>
      <c r="E25" s="94" t="s">
        <v>256</v>
      </c>
      <c r="F25" s="94"/>
      <c r="G25" s="155">
        <f t="shared" si="0"/>
        <v>-4214.6000000000004</v>
      </c>
      <c r="H25" s="156">
        <f>H26</f>
        <v>-4214.6000000000004</v>
      </c>
      <c r="I25" s="156">
        <f t="shared" ref="I25:K26" si="7">I26</f>
        <v>0</v>
      </c>
      <c r="J25" s="156">
        <f t="shared" si="7"/>
        <v>0</v>
      </c>
      <c r="K25" s="156">
        <f t="shared" si="7"/>
        <v>0</v>
      </c>
    </row>
    <row r="26" spans="1:12" s="182" customFormat="1" ht="89.25">
      <c r="A26" s="180"/>
      <c r="B26" s="87" t="s">
        <v>55</v>
      </c>
      <c r="C26" s="94" t="s">
        <v>14</v>
      </c>
      <c r="D26" s="94" t="s">
        <v>16</v>
      </c>
      <c r="E26" s="94" t="s">
        <v>256</v>
      </c>
      <c r="F26" s="94" t="s">
        <v>56</v>
      </c>
      <c r="G26" s="155">
        <f t="shared" si="0"/>
        <v>-4214.6000000000004</v>
      </c>
      <c r="H26" s="156">
        <f>H27</f>
        <v>-4214.6000000000004</v>
      </c>
      <c r="I26" s="156">
        <f t="shared" si="7"/>
        <v>0</v>
      </c>
      <c r="J26" s="156">
        <f t="shared" si="7"/>
        <v>0</v>
      </c>
      <c r="K26" s="156">
        <f t="shared" si="7"/>
        <v>0</v>
      </c>
    </row>
    <row r="27" spans="1:12" s="182" customFormat="1" ht="38.25">
      <c r="A27" s="180"/>
      <c r="B27" s="87" t="s">
        <v>104</v>
      </c>
      <c r="C27" s="94" t="s">
        <v>14</v>
      </c>
      <c r="D27" s="94" t="s">
        <v>16</v>
      </c>
      <c r="E27" s="94" t="s">
        <v>256</v>
      </c>
      <c r="F27" s="94" t="s">
        <v>105</v>
      </c>
      <c r="G27" s="155">
        <f>SUM(H27:K27)</f>
        <v>-4214.6000000000004</v>
      </c>
      <c r="H27" s="156">
        <f>'приложение 8.1.'!I18</f>
        <v>-4214.6000000000004</v>
      </c>
      <c r="I27" s="156">
        <f>'приложение 8.1.'!J18</f>
        <v>0</v>
      </c>
      <c r="J27" s="156">
        <f>'приложение 8.1.'!K18</f>
        <v>0</v>
      </c>
      <c r="K27" s="156">
        <f>'приложение 8.1.'!L18</f>
        <v>0</v>
      </c>
    </row>
    <row r="28" spans="1:12" s="182" customFormat="1" ht="76.5">
      <c r="A28" s="180"/>
      <c r="B28" s="183" t="s">
        <v>110</v>
      </c>
      <c r="C28" s="109" t="s">
        <v>14</v>
      </c>
      <c r="D28" s="109" t="s">
        <v>17</v>
      </c>
      <c r="E28" s="109"/>
      <c r="F28" s="109"/>
      <c r="G28" s="155">
        <f>SUM(H28:K28)</f>
        <v>4214.6000000000004</v>
      </c>
      <c r="H28" s="155">
        <f>H29</f>
        <v>4214.6000000000004</v>
      </c>
      <c r="I28" s="155">
        <f t="shared" ref="I28:K29" si="8">I29</f>
        <v>0</v>
      </c>
      <c r="J28" s="155">
        <f t="shared" si="8"/>
        <v>0</v>
      </c>
      <c r="K28" s="155">
        <f t="shared" si="8"/>
        <v>0</v>
      </c>
    </row>
    <row r="29" spans="1:12" s="186" customFormat="1" ht="51">
      <c r="A29" s="188"/>
      <c r="B29" s="87" t="s">
        <v>141</v>
      </c>
      <c r="C29" s="94" t="s">
        <v>14</v>
      </c>
      <c r="D29" s="94" t="s">
        <v>17</v>
      </c>
      <c r="E29" s="94" t="s">
        <v>250</v>
      </c>
      <c r="F29" s="109"/>
      <c r="G29" s="155">
        <f t="shared" ref="G29:G114" si="9">SUM(H29:K29)</f>
        <v>4214.6000000000004</v>
      </c>
      <c r="H29" s="189">
        <f>H30</f>
        <v>4214.6000000000004</v>
      </c>
      <c r="I29" s="189">
        <f t="shared" si="8"/>
        <v>0</v>
      </c>
      <c r="J29" s="189">
        <f t="shared" si="8"/>
        <v>0</v>
      </c>
      <c r="K29" s="189">
        <f t="shared" si="8"/>
        <v>0</v>
      </c>
    </row>
    <row r="30" spans="1:12" s="186" customFormat="1" ht="38.25">
      <c r="A30" s="188"/>
      <c r="B30" s="87" t="s">
        <v>213</v>
      </c>
      <c r="C30" s="94" t="s">
        <v>14</v>
      </c>
      <c r="D30" s="94" t="s">
        <v>17</v>
      </c>
      <c r="E30" s="94" t="s">
        <v>252</v>
      </c>
      <c r="F30" s="94"/>
      <c r="G30" s="155">
        <f t="shared" si="9"/>
        <v>4214.6000000000004</v>
      </c>
      <c r="H30" s="189">
        <f>H31+H37+H40</f>
        <v>4214.6000000000004</v>
      </c>
      <c r="I30" s="189">
        <f>J31+I42</f>
        <v>0</v>
      </c>
      <c r="J30" s="189">
        <f>K31+J42</f>
        <v>0</v>
      </c>
      <c r="K30" s="189">
        <f>L31+K42</f>
        <v>0</v>
      </c>
    </row>
    <row r="31" spans="1:12" s="186" customFormat="1" ht="25.5" hidden="1">
      <c r="A31" s="188"/>
      <c r="B31" s="87" t="s">
        <v>124</v>
      </c>
      <c r="C31" s="94" t="s">
        <v>14</v>
      </c>
      <c r="D31" s="94" t="s">
        <v>17</v>
      </c>
      <c r="E31" s="94" t="s">
        <v>257</v>
      </c>
      <c r="F31" s="94"/>
      <c r="G31" s="155">
        <f t="shared" si="9"/>
        <v>0</v>
      </c>
      <c r="H31" s="189">
        <f>H32+H34+H36</f>
        <v>0</v>
      </c>
      <c r="I31" s="189">
        <f t="shared" ref="I31:K32" si="10">I32</f>
        <v>0</v>
      </c>
      <c r="J31" s="189">
        <f t="shared" si="10"/>
        <v>0</v>
      </c>
      <c r="K31" s="189">
        <f t="shared" si="10"/>
        <v>0</v>
      </c>
    </row>
    <row r="32" spans="1:12" s="186" customFormat="1" ht="93" hidden="1" customHeight="1">
      <c r="A32" s="188"/>
      <c r="B32" s="87" t="s">
        <v>55</v>
      </c>
      <c r="C32" s="94" t="s">
        <v>14</v>
      </c>
      <c r="D32" s="94" t="s">
        <v>17</v>
      </c>
      <c r="E32" s="94" t="s">
        <v>257</v>
      </c>
      <c r="F32" s="94" t="s">
        <v>56</v>
      </c>
      <c r="G32" s="155">
        <f t="shared" si="9"/>
        <v>0</v>
      </c>
      <c r="H32" s="189">
        <f>H33</f>
        <v>0</v>
      </c>
      <c r="I32" s="189">
        <f t="shared" si="10"/>
        <v>0</v>
      </c>
      <c r="J32" s="189">
        <f t="shared" si="10"/>
        <v>0</v>
      </c>
      <c r="K32" s="189">
        <f t="shared" si="10"/>
        <v>0</v>
      </c>
    </row>
    <row r="33" spans="1:11" s="186" customFormat="1" ht="39.75" hidden="1" customHeight="1">
      <c r="A33" s="188"/>
      <c r="B33" s="87" t="s">
        <v>104</v>
      </c>
      <c r="C33" s="94" t="s">
        <v>14</v>
      </c>
      <c r="D33" s="94" t="s">
        <v>17</v>
      </c>
      <c r="E33" s="94" t="s">
        <v>257</v>
      </c>
      <c r="F33" s="94" t="s">
        <v>105</v>
      </c>
      <c r="G33" s="155">
        <f t="shared" si="9"/>
        <v>0</v>
      </c>
      <c r="H33" s="189">
        <f>'приложение 8.1.'!I26</f>
        <v>0</v>
      </c>
      <c r="I33" s="189">
        <f>'приложение 8.1.'!J26</f>
        <v>0</v>
      </c>
      <c r="J33" s="189">
        <f>'приложение 8.1.'!K26</f>
        <v>0</v>
      </c>
      <c r="K33" s="189">
        <f>'приложение 8.1.'!L26</f>
        <v>0</v>
      </c>
    </row>
    <row r="34" spans="1:11" s="186" customFormat="1" ht="38.25" hidden="1">
      <c r="A34" s="188"/>
      <c r="B34" s="87" t="s">
        <v>86</v>
      </c>
      <c r="C34" s="94" t="s">
        <v>14</v>
      </c>
      <c r="D34" s="94" t="s">
        <v>17</v>
      </c>
      <c r="E34" s="94" t="s">
        <v>257</v>
      </c>
      <c r="F34" s="94" t="s">
        <v>57</v>
      </c>
      <c r="G34" s="155">
        <f t="shared" si="9"/>
        <v>0</v>
      </c>
      <c r="H34" s="189">
        <f>H35</f>
        <v>0</v>
      </c>
      <c r="I34" s="189">
        <f t="shared" ref="I34:K34" si="11">I35</f>
        <v>0</v>
      </c>
      <c r="J34" s="189">
        <f t="shared" si="11"/>
        <v>0</v>
      </c>
      <c r="K34" s="189">
        <f t="shared" si="11"/>
        <v>0</v>
      </c>
    </row>
    <row r="35" spans="1:11" s="186" customFormat="1" ht="38.25" hidden="1">
      <c r="A35" s="188"/>
      <c r="B35" s="87" t="s">
        <v>111</v>
      </c>
      <c r="C35" s="94" t="s">
        <v>14</v>
      </c>
      <c r="D35" s="94" t="s">
        <v>17</v>
      </c>
      <c r="E35" s="94" t="s">
        <v>257</v>
      </c>
      <c r="F35" s="94" t="s">
        <v>59</v>
      </c>
      <c r="G35" s="155">
        <f t="shared" si="9"/>
        <v>0</v>
      </c>
      <c r="H35" s="189">
        <f>'приложение 8.1.'!I30</f>
        <v>0</v>
      </c>
      <c r="I35" s="189">
        <f>'приложение 8.1.'!J30</f>
        <v>0</v>
      </c>
      <c r="J35" s="189">
        <f>'приложение 8.1.'!K30</f>
        <v>0</v>
      </c>
      <c r="K35" s="189">
        <f>'приложение 8.1.'!L30</f>
        <v>0</v>
      </c>
    </row>
    <row r="36" spans="1:11" s="186" customFormat="1" hidden="1">
      <c r="A36" s="136"/>
      <c r="B36" s="91" t="s">
        <v>71</v>
      </c>
      <c r="C36" s="94" t="s">
        <v>14</v>
      </c>
      <c r="D36" s="94" t="s">
        <v>17</v>
      </c>
      <c r="E36" s="94" t="s">
        <v>257</v>
      </c>
      <c r="F36" s="88" t="s">
        <v>72</v>
      </c>
      <c r="G36" s="155">
        <f t="shared" si="9"/>
        <v>0</v>
      </c>
      <c r="H36" s="156">
        <f>'приложение 8.1.'!I33</f>
        <v>0</v>
      </c>
      <c r="I36" s="156">
        <f>'приложение 8.1.'!J33</f>
        <v>0</v>
      </c>
      <c r="J36" s="156">
        <f>'приложение 8.1.'!K33</f>
        <v>0</v>
      </c>
      <c r="K36" s="156">
        <f>'приложение 8.1.'!L33</f>
        <v>0</v>
      </c>
    </row>
    <row r="37" spans="1:11" s="131" customFormat="1" ht="25.5">
      <c r="A37" s="267"/>
      <c r="B37" s="270" t="s">
        <v>262</v>
      </c>
      <c r="C37" s="118" t="s">
        <v>14</v>
      </c>
      <c r="D37" s="118" t="s">
        <v>17</v>
      </c>
      <c r="E37" s="118" t="s">
        <v>256</v>
      </c>
      <c r="F37" s="118"/>
      <c r="G37" s="265">
        <f t="shared" ref="G37" si="12">H37+I37+J37+K37</f>
        <v>4214.6000000000004</v>
      </c>
      <c r="H37" s="268">
        <f t="shared" ref="H37:K38" si="13">H38</f>
        <v>4214.6000000000004</v>
      </c>
      <c r="I37" s="268">
        <f t="shared" si="13"/>
        <v>0</v>
      </c>
      <c r="J37" s="268">
        <f t="shared" si="13"/>
        <v>0</v>
      </c>
      <c r="K37" s="268">
        <f t="shared" si="13"/>
        <v>0</v>
      </c>
    </row>
    <row r="38" spans="1:11" s="131" customFormat="1" ht="90" customHeight="1">
      <c r="A38" s="267"/>
      <c r="B38" s="95" t="s">
        <v>55</v>
      </c>
      <c r="C38" s="118" t="s">
        <v>14</v>
      </c>
      <c r="D38" s="118" t="s">
        <v>17</v>
      </c>
      <c r="E38" s="118" t="s">
        <v>256</v>
      </c>
      <c r="F38" s="118" t="s">
        <v>56</v>
      </c>
      <c r="G38" s="265">
        <f>H38+I38+J38+K38</f>
        <v>4214.6000000000004</v>
      </c>
      <c r="H38" s="268">
        <f t="shared" si="13"/>
        <v>4214.6000000000004</v>
      </c>
      <c r="I38" s="268">
        <f t="shared" si="13"/>
        <v>0</v>
      </c>
      <c r="J38" s="268">
        <f t="shared" si="13"/>
        <v>0</v>
      </c>
      <c r="K38" s="268">
        <f t="shared" si="13"/>
        <v>0</v>
      </c>
    </row>
    <row r="39" spans="1:11" s="131" customFormat="1" ht="37.5" customHeight="1">
      <c r="A39" s="267"/>
      <c r="B39" s="95" t="s">
        <v>104</v>
      </c>
      <c r="C39" s="118" t="s">
        <v>14</v>
      </c>
      <c r="D39" s="118" t="s">
        <v>17</v>
      </c>
      <c r="E39" s="118" t="s">
        <v>256</v>
      </c>
      <c r="F39" s="118" t="s">
        <v>105</v>
      </c>
      <c r="G39" s="265">
        <f t="shared" ref="G39" si="14">H39+I39+J39+K39</f>
        <v>4214.6000000000004</v>
      </c>
      <c r="H39" s="268">
        <f>'приложение 8.1.'!I37</f>
        <v>4214.6000000000004</v>
      </c>
      <c r="I39" s="268">
        <f>'приложение 8.1.'!J37</f>
        <v>0</v>
      </c>
      <c r="J39" s="268">
        <f>'приложение 8.1.'!K37</f>
        <v>0</v>
      </c>
      <c r="K39" s="268">
        <f>'приложение 8.1.'!L37</f>
        <v>0</v>
      </c>
    </row>
    <row r="40" spans="1:11" s="186" customFormat="1" ht="25.5" hidden="1">
      <c r="A40" s="188"/>
      <c r="B40" s="87" t="s">
        <v>112</v>
      </c>
      <c r="C40" s="94" t="s">
        <v>14</v>
      </c>
      <c r="D40" s="94" t="s">
        <v>17</v>
      </c>
      <c r="E40" s="94" t="s">
        <v>258</v>
      </c>
      <c r="F40" s="94"/>
      <c r="G40" s="155">
        <f t="shared" si="9"/>
        <v>0</v>
      </c>
      <c r="H40" s="189">
        <f>H41</f>
        <v>0</v>
      </c>
      <c r="I40" s="189">
        <f t="shared" ref="I40:K41" si="15">I41</f>
        <v>0</v>
      </c>
      <c r="J40" s="189">
        <f t="shared" si="15"/>
        <v>0</v>
      </c>
      <c r="K40" s="189">
        <f t="shared" si="15"/>
        <v>0</v>
      </c>
    </row>
    <row r="41" spans="1:11" s="186" customFormat="1" ht="89.25" hidden="1">
      <c r="A41" s="188"/>
      <c r="B41" s="87" t="s">
        <v>55</v>
      </c>
      <c r="C41" s="94" t="s">
        <v>14</v>
      </c>
      <c r="D41" s="94" t="s">
        <v>17</v>
      </c>
      <c r="E41" s="94" t="s">
        <v>258</v>
      </c>
      <c r="F41" s="94" t="s">
        <v>56</v>
      </c>
      <c r="G41" s="155">
        <f t="shared" si="9"/>
        <v>0</v>
      </c>
      <c r="H41" s="189">
        <f>H42</f>
        <v>0</v>
      </c>
      <c r="I41" s="189">
        <f t="shared" si="15"/>
        <v>0</v>
      </c>
      <c r="J41" s="189">
        <f t="shared" si="15"/>
        <v>0</v>
      </c>
      <c r="K41" s="189">
        <f t="shared" si="15"/>
        <v>0</v>
      </c>
    </row>
    <row r="42" spans="1:11" s="186" customFormat="1" ht="39.75" hidden="1" customHeight="1">
      <c r="A42" s="188"/>
      <c r="B42" s="87" t="s">
        <v>104</v>
      </c>
      <c r="C42" s="94" t="s">
        <v>14</v>
      </c>
      <c r="D42" s="94" t="s">
        <v>17</v>
      </c>
      <c r="E42" s="94" t="s">
        <v>258</v>
      </c>
      <c r="F42" s="94" t="s">
        <v>105</v>
      </c>
      <c r="G42" s="155">
        <f t="shared" si="9"/>
        <v>0</v>
      </c>
      <c r="H42" s="189">
        <f>'приложение 8.1.'!I42</f>
        <v>0</v>
      </c>
      <c r="I42" s="189">
        <f>'приложение 8.1.'!J42</f>
        <v>0</v>
      </c>
      <c r="J42" s="189">
        <f>'приложение 8.1.'!K42</f>
        <v>0</v>
      </c>
      <c r="K42" s="189">
        <f>'приложение 8.1.'!L42</f>
        <v>0</v>
      </c>
    </row>
    <row r="43" spans="1:11" s="182" customFormat="1" ht="80.25" customHeight="1">
      <c r="A43" s="184"/>
      <c r="B43" s="183" t="s">
        <v>120</v>
      </c>
      <c r="C43" s="90" t="s">
        <v>14</v>
      </c>
      <c r="D43" s="90" t="s">
        <v>18</v>
      </c>
      <c r="E43" s="90"/>
      <c r="F43" s="90"/>
      <c r="G43" s="155">
        <f t="shared" si="9"/>
        <v>-4221.3999999999996</v>
      </c>
      <c r="H43" s="155">
        <f>H44</f>
        <v>-4221.3999999999996</v>
      </c>
      <c r="I43" s="155">
        <f t="shared" ref="I43:K44" si="16">I44</f>
        <v>0</v>
      </c>
      <c r="J43" s="155">
        <f t="shared" si="16"/>
        <v>0</v>
      </c>
      <c r="K43" s="155">
        <f t="shared" si="16"/>
        <v>0</v>
      </c>
    </row>
    <row r="44" spans="1:11" s="182" customFormat="1" ht="51">
      <c r="A44" s="184"/>
      <c r="B44" s="87" t="s">
        <v>141</v>
      </c>
      <c r="C44" s="88" t="s">
        <v>14</v>
      </c>
      <c r="D44" s="88" t="s">
        <v>18</v>
      </c>
      <c r="E44" s="94" t="s">
        <v>250</v>
      </c>
      <c r="F44" s="90"/>
      <c r="G44" s="155">
        <f t="shared" si="9"/>
        <v>-4221.3999999999996</v>
      </c>
      <c r="H44" s="156">
        <f>H45</f>
        <v>-4221.3999999999996</v>
      </c>
      <c r="I44" s="156">
        <f t="shared" si="16"/>
        <v>0</v>
      </c>
      <c r="J44" s="156">
        <f t="shared" si="16"/>
        <v>0</v>
      </c>
      <c r="K44" s="156">
        <f t="shared" si="16"/>
        <v>0</v>
      </c>
    </row>
    <row r="45" spans="1:11" s="182" customFormat="1" ht="38.25">
      <c r="A45" s="184"/>
      <c r="B45" s="87" t="s">
        <v>213</v>
      </c>
      <c r="C45" s="88" t="s">
        <v>14</v>
      </c>
      <c r="D45" s="88" t="s">
        <v>18</v>
      </c>
      <c r="E45" s="94" t="s">
        <v>252</v>
      </c>
      <c r="F45" s="90"/>
      <c r="G45" s="155">
        <f t="shared" si="9"/>
        <v>-4221.3999999999996</v>
      </c>
      <c r="H45" s="156">
        <f>H46+H53</f>
        <v>-4221.3999999999996</v>
      </c>
      <c r="I45" s="156">
        <f>I46+I53</f>
        <v>0</v>
      </c>
      <c r="J45" s="156">
        <f>J46+J53</f>
        <v>0</v>
      </c>
      <c r="K45" s="156">
        <f>K46+K53</f>
        <v>0</v>
      </c>
    </row>
    <row r="46" spans="1:11" s="182" customFormat="1" ht="25.5" hidden="1">
      <c r="A46" s="184"/>
      <c r="B46" s="87" t="s">
        <v>124</v>
      </c>
      <c r="C46" s="88" t="s">
        <v>14</v>
      </c>
      <c r="D46" s="88" t="s">
        <v>18</v>
      </c>
      <c r="E46" s="94" t="s">
        <v>257</v>
      </c>
      <c r="F46" s="90"/>
      <c r="G46" s="155">
        <f t="shared" si="9"/>
        <v>0</v>
      </c>
      <c r="H46" s="156">
        <f>H47+H49+H51</f>
        <v>0</v>
      </c>
      <c r="I46" s="156">
        <f>I47+I49+I51</f>
        <v>0</v>
      </c>
      <c r="J46" s="156">
        <f>J47+J49+J51</f>
        <v>0</v>
      </c>
      <c r="K46" s="156">
        <f>K47+K49+K51</f>
        <v>0</v>
      </c>
    </row>
    <row r="47" spans="1:11" s="186" customFormat="1" ht="93.75" hidden="1" customHeight="1">
      <c r="A47" s="136"/>
      <c r="B47" s="87" t="s">
        <v>55</v>
      </c>
      <c r="C47" s="88" t="s">
        <v>14</v>
      </c>
      <c r="D47" s="88" t="s">
        <v>18</v>
      </c>
      <c r="E47" s="94" t="s">
        <v>257</v>
      </c>
      <c r="F47" s="88" t="s">
        <v>56</v>
      </c>
      <c r="G47" s="155">
        <f t="shared" si="9"/>
        <v>0</v>
      </c>
      <c r="H47" s="156">
        <f>H48</f>
        <v>0</v>
      </c>
      <c r="I47" s="156">
        <f>I48</f>
        <v>0</v>
      </c>
      <c r="J47" s="156">
        <f>J48</f>
        <v>0</v>
      </c>
      <c r="K47" s="156">
        <f>K48</f>
        <v>0</v>
      </c>
    </row>
    <row r="48" spans="1:11" s="186" customFormat="1" ht="39.75" hidden="1" customHeight="1">
      <c r="A48" s="136"/>
      <c r="B48" s="87" t="s">
        <v>104</v>
      </c>
      <c r="C48" s="88" t="s">
        <v>14</v>
      </c>
      <c r="D48" s="88" t="s">
        <v>18</v>
      </c>
      <c r="E48" s="94" t="s">
        <v>257</v>
      </c>
      <c r="F48" s="88" t="s">
        <v>105</v>
      </c>
      <c r="G48" s="155">
        <f t="shared" si="9"/>
        <v>0</v>
      </c>
      <c r="H48" s="156">
        <f>'приложение 8.1.'!I85</f>
        <v>0</v>
      </c>
      <c r="I48" s="156">
        <f>'приложение 8.1.'!J85</f>
        <v>0</v>
      </c>
      <c r="J48" s="156">
        <f>'приложение 8.1.'!K85</f>
        <v>0</v>
      </c>
      <c r="K48" s="156">
        <f>'приложение 8.1.'!L85</f>
        <v>0</v>
      </c>
    </row>
    <row r="49" spans="1:11" s="186" customFormat="1" ht="41.25" hidden="1" customHeight="1">
      <c r="A49" s="136"/>
      <c r="B49" s="87" t="s">
        <v>86</v>
      </c>
      <c r="C49" s="88" t="s">
        <v>14</v>
      </c>
      <c r="D49" s="88" t="s">
        <v>18</v>
      </c>
      <c r="E49" s="94" t="s">
        <v>257</v>
      </c>
      <c r="F49" s="88" t="s">
        <v>57</v>
      </c>
      <c r="G49" s="155">
        <f t="shared" si="9"/>
        <v>0</v>
      </c>
      <c r="H49" s="156">
        <f>H50</f>
        <v>0</v>
      </c>
      <c r="I49" s="156">
        <f>I50</f>
        <v>0</v>
      </c>
      <c r="J49" s="156">
        <f>J50</f>
        <v>0</v>
      </c>
      <c r="K49" s="156">
        <f>K50</f>
        <v>0</v>
      </c>
    </row>
    <row r="50" spans="1:11" s="186" customFormat="1" ht="39" hidden="1" customHeight="1">
      <c r="A50" s="136"/>
      <c r="B50" s="87" t="s">
        <v>111</v>
      </c>
      <c r="C50" s="88" t="s">
        <v>14</v>
      </c>
      <c r="D50" s="88" t="s">
        <v>18</v>
      </c>
      <c r="E50" s="94" t="s">
        <v>257</v>
      </c>
      <c r="F50" s="88" t="s">
        <v>59</v>
      </c>
      <c r="G50" s="155">
        <f t="shared" si="9"/>
        <v>0</v>
      </c>
      <c r="H50" s="156">
        <f>'приложение 8.1.'!I89</f>
        <v>0</v>
      </c>
      <c r="I50" s="156">
        <f>'приложение 8.1.'!J89</f>
        <v>0</v>
      </c>
      <c r="J50" s="156">
        <f>'приложение 8.1.'!K89</f>
        <v>0</v>
      </c>
      <c r="K50" s="156">
        <f>'приложение 8.1.'!L89</f>
        <v>0</v>
      </c>
    </row>
    <row r="51" spans="1:11" s="186" customFormat="1" hidden="1">
      <c r="A51" s="136"/>
      <c r="B51" s="91" t="s">
        <v>71</v>
      </c>
      <c r="C51" s="88" t="s">
        <v>14</v>
      </c>
      <c r="D51" s="88" t="s">
        <v>18</v>
      </c>
      <c r="E51" s="94" t="s">
        <v>257</v>
      </c>
      <c r="F51" s="88" t="s">
        <v>72</v>
      </c>
      <c r="G51" s="155">
        <f t="shared" si="9"/>
        <v>0</v>
      </c>
      <c r="H51" s="156">
        <f>H52</f>
        <v>0</v>
      </c>
      <c r="I51" s="156">
        <f t="shared" ref="I51:K51" si="17">I52</f>
        <v>0</v>
      </c>
      <c r="J51" s="156">
        <f t="shared" si="17"/>
        <v>0</v>
      </c>
      <c r="K51" s="156">
        <f t="shared" si="17"/>
        <v>0</v>
      </c>
    </row>
    <row r="52" spans="1:11" s="186" customFormat="1" ht="25.5" hidden="1">
      <c r="A52" s="136"/>
      <c r="B52" s="91" t="s">
        <v>73</v>
      </c>
      <c r="C52" s="88" t="s">
        <v>14</v>
      </c>
      <c r="D52" s="88" t="s">
        <v>18</v>
      </c>
      <c r="E52" s="94" t="s">
        <v>257</v>
      </c>
      <c r="F52" s="88" t="s">
        <v>74</v>
      </c>
      <c r="G52" s="155">
        <f t="shared" si="9"/>
        <v>0</v>
      </c>
      <c r="H52" s="156">
        <f>'приложение 8.1.'!I93</f>
        <v>0</v>
      </c>
      <c r="I52" s="156">
        <f>'приложение 8.1.'!J93</f>
        <v>0</v>
      </c>
      <c r="J52" s="156">
        <f>'приложение 8.1.'!K93</f>
        <v>0</v>
      </c>
      <c r="K52" s="156">
        <f>'приложение 8.1.'!L93</f>
        <v>0</v>
      </c>
    </row>
    <row r="53" spans="1:11" s="186" customFormat="1">
      <c r="A53" s="136"/>
      <c r="B53" s="87" t="s">
        <v>123</v>
      </c>
      <c r="C53" s="88" t="s">
        <v>14</v>
      </c>
      <c r="D53" s="88" t="s">
        <v>18</v>
      </c>
      <c r="E53" s="88" t="s">
        <v>263</v>
      </c>
      <c r="F53" s="88"/>
      <c r="G53" s="155">
        <f t="shared" si="9"/>
        <v>-4221.3999999999996</v>
      </c>
      <c r="H53" s="156">
        <f t="shared" ref="H53:K54" si="18">H54</f>
        <v>-4221.3999999999996</v>
      </c>
      <c r="I53" s="156">
        <f t="shared" si="18"/>
        <v>0</v>
      </c>
      <c r="J53" s="156">
        <f t="shared" si="18"/>
        <v>0</v>
      </c>
      <c r="K53" s="156">
        <f t="shared" si="18"/>
        <v>0</v>
      </c>
    </row>
    <row r="54" spans="1:11" s="186" customFormat="1" ht="85.5" customHeight="1">
      <c r="A54" s="136"/>
      <c r="B54" s="87" t="s">
        <v>55</v>
      </c>
      <c r="C54" s="88" t="s">
        <v>14</v>
      </c>
      <c r="D54" s="88" t="s">
        <v>18</v>
      </c>
      <c r="E54" s="88" t="s">
        <v>263</v>
      </c>
      <c r="F54" s="88" t="s">
        <v>56</v>
      </c>
      <c r="G54" s="155">
        <f t="shared" si="9"/>
        <v>-4221.3999999999996</v>
      </c>
      <c r="H54" s="156">
        <f t="shared" si="18"/>
        <v>-4221.3999999999996</v>
      </c>
      <c r="I54" s="156">
        <f t="shared" si="18"/>
        <v>0</v>
      </c>
      <c r="J54" s="156">
        <f t="shared" si="18"/>
        <v>0</v>
      </c>
      <c r="K54" s="156">
        <f t="shared" si="18"/>
        <v>0</v>
      </c>
    </row>
    <row r="55" spans="1:11" s="186" customFormat="1" ht="37.5" customHeight="1">
      <c r="A55" s="136"/>
      <c r="B55" s="87" t="s">
        <v>104</v>
      </c>
      <c r="C55" s="88" t="s">
        <v>14</v>
      </c>
      <c r="D55" s="88" t="s">
        <v>18</v>
      </c>
      <c r="E55" s="88" t="s">
        <v>263</v>
      </c>
      <c r="F55" s="88" t="s">
        <v>105</v>
      </c>
      <c r="G55" s="155">
        <f t="shared" si="9"/>
        <v>-4221.3999999999996</v>
      </c>
      <c r="H55" s="156">
        <f>'приложение 8.1.'!I97</f>
        <v>-4221.3999999999996</v>
      </c>
      <c r="I55" s="156">
        <f>'приложение 8.1.'!J97</f>
        <v>0</v>
      </c>
      <c r="J55" s="156">
        <f>'приложение 8.1.'!K97</f>
        <v>0</v>
      </c>
      <c r="K55" s="156">
        <f>'приложение 8.1.'!L97</f>
        <v>0</v>
      </c>
    </row>
    <row r="56" spans="1:11" s="192" customFormat="1" hidden="1">
      <c r="A56" s="190"/>
      <c r="B56" s="191" t="s">
        <v>460</v>
      </c>
      <c r="C56" s="119" t="s">
        <v>14</v>
      </c>
      <c r="D56" s="119" t="s">
        <v>19</v>
      </c>
      <c r="E56" s="119"/>
      <c r="F56" s="119"/>
      <c r="G56" s="153">
        <f>SUM(H56:K56)</f>
        <v>0</v>
      </c>
      <c r="H56" s="153">
        <f>H57</f>
        <v>0</v>
      </c>
      <c r="I56" s="153">
        <f>I57</f>
        <v>0</v>
      </c>
      <c r="J56" s="153">
        <f>J57</f>
        <v>0</v>
      </c>
      <c r="K56" s="153">
        <f>K57</f>
        <v>0</v>
      </c>
    </row>
    <row r="57" spans="1:11" s="192" customFormat="1" ht="51" hidden="1">
      <c r="A57" s="190"/>
      <c r="B57" s="95" t="s">
        <v>141</v>
      </c>
      <c r="C57" s="96" t="s">
        <v>14</v>
      </c>
      <c r="D57" s="96" t="s">
        <v>19</v>
      </c>
      <c r="E57" s="118" t="s">
        <v>250</v>
      </c>
      <c r="F57" s="119"/>
      <c r="G57" s="153">
        <f>SUM(H57:K57)</f>
        <v>0</v>
      </c>
      <c r="H57" s="154">
        <f>H58</f>
        <v>0</v>
      </c>
      <c r="I57" s="154">
        <f t="shared" ref="I57:K59" si="19">I58</f>
        <v>0</v>
      </c>
      <c r="J57" s="154">
        <f t="shared" si="19"/>
        <v>0</v>
      </c>
      <c r="K57" s="154">
        <f t="shared" si="19"/>
        <v>0</v>
      </c>
    </row>
    <row r="58" spans="1:11" s="192" customFormat="1" ht="38.25" hidden="1">
      <c r="A58" s="190"/>
      <c r="B58" s="95" t="s">
        <v>213</v>
      </c>
      <c r="C58" s="96" t="s">
        <v>14</v>
      </c>
      <c r="D58" s="96" t="s">
        <v>19</v>
      </c>
      <c r="E58" s="118" t="s">
        <v>252</v>
      </c>
      <c r="F58" s="119"/>
      <c r="G58" s="153">
        <f>SUM(H58:K58)</f>
        <v>0</v>
      </c>
      <c r="H58" s="154">
        <f>H59</f>
        <v>0</v>
      </c>
      <c r="I58" s="154">
        <f t="shared" si="19"/>
        <v>0</v>
      </c>
      <c r="J58" s="154">
        <f t="shared" si="19"/>
        <v>0</v>
      </c>
      <c r="K58" s="154">
        <f t="shared" si="19"/>
        <v>0</v>
      </c>
    </row>
    <row r="59" spans="1:11" s="131" customFormat="1" ht="261.75" hidden="1" customHeight="1">
      <c r="A59" s="129"/>
      <c r="B59" s="98" t="s">
        <v>461</v>
      </c>
      <c r="C59" s="96" t="s">
        <v>14</v>
      </c>
      <c r="D59" s="96" t="s">
        <v>19</v>
      </c>
      <c r="E59" s="96" t="s">
        <v>536</v>
      </c>
      <c r="F59" s="96"/>
      <c r="G59" s="153">
        <f>SUM(H59:K59)</f>
        <v>0</v>
      </c>
      <c r="H59" s="154">
        <f>H60</f>
        <v>0</v>
      </c>
      <c r="I59" s="154">
        <f t="shared" si="19"/>
        <v>0</v>
      </c>
      <c r="J59" s="154">
        <f t="shared" si="19"/>
        <v>0</v>
      </c>
      <c r="K59" s="154">
        <f t="shared" si="19"/>
        <v>0</v>
      </c>
    </row>
    <row r="60" spans="1:11" s="131" customFormat="1" ht="38.25" hidden="1">
      <c r="A60" s="129"/>
      <c r="B60" s="87" t="s">
        <v>86</v>
      </c>
      <c r="C60" s="96" t="s">
        <v>14</v>
      </c>
      <c r="D60" s="96" t="s">
        <v>19</v>
      </c>
      <c r="E60" s="96" t="s">
        <v>536</v>
      </c>
      <c r="F60" s="96" t="s">
        <v>57</v>
      </c>
      <c r="G60" s="153">
        <f t="shared" ref="G60:G61" si="20">H60+I60+J60+K60</f>
        <v>0</v>
      </c>
      <c r="H60" s="154">
        <f>H61</f>
        <v>0</v>
      </c>
      <c r="I60" s="154">
        <f>I61</f>
        <v>0</v>
      </c>
      <c r="J60" s="154">
        <f>J61</f>
        <v>0</v>
      </c>
      <c r="K60" s="154">
        <f>K61</f>
        <v>0</v>
      </c>
    </row>
    <row r="61" spans="1:11" s="131" customFormat="1" ht="37.5" hidden="1" customHeight="1">
      <c r="A61" s="129"/>
      <c r="B61" s="95" t="s">
        <v>111</v>
      </c>
      <c r="C61" s="96" t="s">
        <v>14</v>
      </c>
      <c r="D61" s="96" t="s">
        <v>19</v>
      </c>
      <c r="E61" s="96" t="s">
        <v>536</v>
      </c>
      <c r="F61" s="96" t="s">
        <v>59</v>
      </c>
      <c r="G61" s="153">
        <f t="shared" si="20"/>
        <v>0</v>
      </c>
      <c r="H61" s="154">
        <f>'приложение 8.1.'!I105</f>
        <v>0</v>
      </c>
      <c r="I61" s="154">
        <f>'приложение 8.1.'!J105</f>
        <v>0</v>
      </c>
      <c r="J61" s="154">
        <f>'приложение 8.1.'!K105</f>
        <v>0</v>
      </c>
      <c r="K61" s="154">
        <f>'приложение 8.1.'!L105</f>
        <v>0</v>
      </c>
    </row>
    <row r="62" spans="1:11" s="182" customFormat="1" ht="60.75" customHeight="1">
      <c r="A62" s="193"/>
      <c r="B62" s="183" t="s">
        <v>113</v>
      </c>
      <c r="C62" s="90" t="s">
        <v>14</v>
      </c>
      <c r="D62" s="90" t="s">
        <v>114</v>
      </c>
      <c r="E62" s="90"/>
      <c r="F62" s="90"/>
      <c r="G62" s="155">
        <f t="shared" si="9"/>
        <v>44.5</v>
      </c>
      <c r="H62" s="155">
        <f>H63+H76</f>
        <v>44.5</v>
      </c>
      <c r="I62" s="155">
        <f t="shared" ref="I62:K62" si="21">I63+I76</f>
        <v>0</v>
      </c>
      <c r="J62" s="155">
        <f t="shared" si="21"/>
        <v>0</v>
      </c>
      <c r="K62" s="155">
        <f t="shared" si="21"/>
        <v>0</v>
      </c>
    </row>
    <row r="63" spans="1:11" s="182" customFormat="1" ht="112.5" customHeight="1">
      <c r="A63" s="193"/>
      <c r="B63" s="98" t="s">
        <v>133</v>
      </c>
      <c r="C63" s="88" t="s">
        <v>14</v>
      </c>
      <c r="D63" s="88" t="s">
        <v>114</v>
      </c>
      <c r="E63" s="96" t="s">
        <v>289</v>
      </c>
      <c r="F63" s="90"/>
      <c r="G63" s="155">
        <f t="shared" si="9"/>
        <v>44.5</v>
      </c>
      <c r="H63" s="156">
        <f>H64+H72</f>
        <v>44.5</v>
      </c>
      <c r="I63" s="156">
        <f t="shared" ref="I63:K63" si="22">I64+I72</f>
        <v>0</v>
      </c>
      <c r="J63" s="156">
        <f t="shared" si="22"/>
        <v>0</v>
      </c>
      <c r="K63" s="156">
        <f t="shared" si="22"/>
        <v>0</v>
      </c>
    </row>
    <row r="64" spans="1:11" s="182" customFormat="1" ht="38.25">
      <c r="A64" s="193"/>
      <c r="B64" s="98" t="s">
        <v>290</v>
      </c>
      <c r="C64" s="88" t="s">
        <v>14</v>
      </c>
      <c r="D64" s="88" t="s">
        <v>114</v>
      </c>
      <c r="E64" s="96" t="s">
        <v>291</v>
      </c>
      <c r="F64" s="90"/>
      <c r="G64" s="155">
        <f t="shared" si="9"/>
        <v>44.5</v>
      </c>
      <c r="H64" s="156">
        <f>H65</f>
        <v>44.5</v>
      </c>
      <c r="I64" s="156">
        <f t="shared" ref="I64:K64" si="23">I65</f>
        <v>0</v>
      </c>
      <c r="J64" s="156">
        <f t="shared" si="23"/>
        <v>0</v>
      </c>
      <c r="K64" s="156">
        <f t="shared" si="23"/>
        <v>0</v>
      </c>
    </row>
    <row r="65" spans="1:11" s="182" customFormat="1" ht="25.5">
      <c r="A65" s="193"/>
      <c r="B65" s="95" t="s">
        <v>124</v>
      </c>
      <c r="C65" s="96" t="s">
        <v>14</v>
      </c>
      <c r="D65" s="96" t="s">
        <v>114</v>
      </c>
      <c r="E65" s="96" t="s">
        <v>292</v>
      </c>
      <c r="F65" s="96"/>
      <c r="G65" s="155">
        <f t="shared" si="9"/>
        <v>44.5</v>
      </c>
      <c r="H65" s="156">
        <f>H66+H68+H70</f>
        <v>44.5</v>
      </c>
      <c r="I65" s="156">
        <f t="shared" ref="I65:K65" si="24">I66+I68+I70</f>
        <v>0</v>
      </c>
      <c r="J65" s="156">
        <f t="shared" si="24"/>
        <v>0</v>
      </c>
      <c r="K65" s="156">
        <f t="shared" si="24"/>
        <v>0</v>
      </c>
    </row>
    <row r="66" spans="1:11" s="182" customFormat="1" ht="89.25" hidden="1">
      <c r="A66" s="193"/>
      <c r="B66" s="95" t="s">
        <v>55</v>
      </c>
      <c r="C66" s="96" t="s">
        <v>14</v>
      </c>
      <c r="D66" s="96" t="s">
        <v>114</v>
      </c>
      <c r="E66" s="96" t="s">
        <v>292</v>
      </c>
      <c r="F66" s="96" t="s">
        <v>56</v>
      </c>
      <c r="G66" s="155">
        <f t="shared" si="9"/>
        <v>0</v>
      </c>
      <c r="H66" s="156">
        <f>H67</f>
        <v>0</v>
      </c>
      <c r="I66" s="156">
        <f t="shared" ref="I66:K66" si="25">I67</f>
        <v>0</v>
      </c>
      <c r="J66" s="156">
        <f t="shared" si="25"/>
        <v>0</v>
      </c>
      <c r="K66" s="156">
        <f t="shared" si="25"/>
        <v>0</v>
      </c>
    </row>
    <row r="67" spans="1:11" s="182" customFormat="1" ht="38.25" hidden="1">
      <c r="A67" s="193"/>
      <c r="B67" s="95" t="s">
        <v>104</v>
      </c>
      <c r="C67" s="96" t="s">
        <v>14</v>
      </c>
      <c r="D67" s="96" t="s">
        <v>114</v>
      </c>
      <c r="E67" s="96" t="s">
        <v>292</v>
      </c>
      <c r="F67" s="96" t="s">
        <v>105</v>
      </c>
      <c r="G67" s="155">
        <f t="shared" si="9"/>
        <v>0</v>
      </c>
      <c r="H67" s="156">
        <f>'приложение 8.1.'!I1127</f>
        <v>0</v>
      </c>
      <c r="I67" s="156">
        <f>'приложение 8.1.'!J1127</f>
        <v>0</v>
      </c>
      <c r="J67" s="156">
        <f>'приложение 8.1.'!K1127</f>
        <v>0</v>
      </c>
      <c r="K67" s="156">
        <f>'приложение 8.1.'!L1127</f>
        <v>0</v>
      </c>
    </row>
    <row r="68" spans="1:11" s="182" customFormat="1" ht="38.25">
      <c r="A68" s="193"/>
      <c r="B68" s="87" t="s">
        <v>86</v>
      </c>
      <c r="C68" s="96" t="s">
        <v>14</v>
      </c>
      <c r="D68" s="96" t="s">
        <v>114</v>
      </c>
      <c r="E68" s="96" t="s">
        <v>292</v>
      </c>
      <c r="F68" s="96" t="s">
        <v>57</v>
      </c>
      <c r="G68" s="155">
        <f t="shared" si="9"/>
        <v>44.5</v>
      </c>
      <c r="H68" s="156">
        <f>H69</f>
        <v>44.5</v>
      </c>
      <c r="I68" s="156">
        <f t="shared" ref="I68:K68" si="26">I69</f>
        <v>0</v>
      </c>
      <c r="J68" s="156">
        <f t="shared" si="26"/>
        <v>0</v>
      </c>
      <c r="K68" s="156">
        <f t="shared" si="26"/>
        <v>0</v>
      </c>
    </row>
    <row r="69" spans="1:11" s="182" customFormat="1" ht="38.25">
      <c r="A69" s="193"/>
      <c r="B69" s="95" t="s">
        <v>58</v>
      </c>
      <c r="C69" s="96" t="s">
        <v>14</v>
      </c>
      <c r="D69" s="96" t="s">
        <v>114</v>
      </c>
      <c r="E69" s="96" t="s">
        <v>292</v>
      </c>
      <c r="F69" s="96" t="s">
        <v>59</v>
      </c>
      <c r="G69" s="155">
        <f t="shared" si="9"/>
        <v>44.5</v>
      </c>
      <c r="H69" s="156">
        <f>'приложение 8.1.'!I1131</f>
        <v>44.5</v>
      </c>
      <c r="I69" s="156">
        <f>'приложение 8.1.'!J1131</f>
        <v>0</v>
      </c>
      <c r="J69" s="156">
        <f>'приложение 8.1.'!K1131</f>
        <v>0</v>
      </c>
      <c r="K69" s="156">
        <f>'приложение 8.1.'!L1131</f>
        <v>0</v>
      </c>
    </row>
    <row r="70" spans="1:11" s="182" customFormat="1" hidden="1">
      <c r="A70" s="193"/>
      <c r="B70" s="194" t="s">
        <v>71</v>
      </c>
      <c r="C70" s="96" t="s">
        <v>14</v>
      </c>
      <c r="D70" s="96" t="s">
        <v>114</v>
      </c>
      <c r="E70" s="96" t="s">
        <v>292</v>
      </c>
      <c r="F70" s="96" t="s">
        <v>72</v>
      </c>
      <c r="G70" s="155">
        <f t="shared" si="9"/>
        <v>0</v>
      </c>
      <c r="H70" s="156">
        <f>H71</f>
        <v>0</v>
      </c>
      <c r="I70" s="156">
        <f t="shared" ref="I70:K70" si="27">I71</f>
        <v>0</v>
      </c>
      <c r="J70" s="156">
        <f t="shared" si="27"/>
        <v>0</v>
      </c>
      <c r="K70" s="156">
        <f t="shared" si="27"/>
        <v>0</v>
      </c>
    </row>
    <row r="71" spans="1:11" s="182" customFormat="1" ht="25.5" hidden="1">
      <c r="A71" s="193"/>
      <c r="B71" s="194" t="s">
        <v>73</v>
      </c>
      <c r="C71" s="96" t="s">
        <v>14</v>
      </c>
      <c r="D71" s="96" t="s">
        <v>114</v>
      </c>
      <c r="E71" s="96" t="s">
        <v>292</v>
      </c>
      <c r="F71" s="96" t="s">
        <v>74</v>
      </c>
      <c r="G71" s="155">
        <f t="shared" si="9"/>
        <v>0</v>
      </c>
      <c r="H71" s="156">
        <f>'приложение 8.1.'!I1135</f>
        <v>0</v>
      </c>
      <c r="I71" s="156">
        <f>'приложение 8.1.'!J1135</f>
        <v>0</v>
      </c>
      <c r="J71" s="156">
        <f>'приложение 8.1.'!K1135</f>
        <v>0</v>
      </c>
      <c r="K71" s="156">
        <f>'приложение 8.1.'!L1135</f>
        <v>0</v>
      </c>
    </row>
    <row r="72" spans="1:11" s="182" customFormat="1" ht="38.25" hidden="1">
      <c r="A72" s="193"/>
      <c r="B72" s="98" t="s">
        <v>296</v>
      </c>
      <c r="C72" s="96" t="s">
        <v>14</v>
      </c>
      <c r="D72" s="96" t="s">
        <v>114</v>
      </c>
      <c r="E72" s="96" t="s">
        <v>297</v>
      </c>
      <c r="F72" s="96"/>
      <c r="G72" s="155">
        <f t="shared" si="9"/>
        <v>0</v>
      </c>
      <c r="H72" s="156">
        <f>H73</f>
        <v>0</v>
      </c>
      <c r="I72" s="156">
        <f t="shared" ref="I72:K74" si="28">I73</f>
        <v>0</v>
      </c>
      <c r="J72" s="156">
        <f t="shared" si="28"/>
        <v>0</v>
      </c>
      <c r="K72" s="156">
        <f t="shared" si="28"/>
        <v>0</v>
      </c>
    </row>
    <row r="73" spans="1:11" s="182" customFormat="1" ht="25.5" hidden="1">
      <c r="A73" s="193"/>
      <c r="B73" s="95" t="s">
        <v>273</v>
      </c>
      <c r="C73" s="96" t="s">
        <v>14</v>
      </c>
      <c r="D73" s="96" t="s">
        <v>114</v>
      </c>
      <c r="E73" s="96" t="s">
        <v>298</v>
      </c>
      <c r="F73" s="96"/>
      <c r="G73" s="155">
        <f t="shared" si="9"/>
        <v>0</v>
      </c>
      <c r="H73" s="156">
        <f>H74</f>
        <v>0</v>
      </c>
      <c r="I73" s="156">
        <f t="shared" si="28"/>
        <v>0</v>
      </c>
      <c r="J73" s="156">
        <f t="shared" si="28"/>
        <v>0</v>
      </c>
      <c r="K73" s="156">
        <f t="shared" si="28"/>
        <v>0</v>
      </c>
    </row>
    <row r="74" spans="1:11" s="182" customFormat="1" ht="38.25" hidden="1">
      <c r="A74" s="193"/>
      <c r="B74" s="87" t="s">
        <v>86</v>
      </c>
      <c r="C74" s="96" t="s">
        <v>14</v>
      </c>
      <c r="D74" s="96" t="s">
        <v>114</v>
      </c>
      <c r="E74" s="96" t="s">
        <v>298</v>
      </c>
      <c r="F74" s="96" t="s">
        <v>57</v>
      </c>
      <c r="G74" s="155">
        <f t="shared" si="9"/>
        <v>0</v>
      </c>
      <c r="H74" s="156">
        <f>H75</f>
        <v>0</v>
      </c>
      <c r="I74" s="156">
        <f t="shared" si="28"/>
        <v>0</v>
      </c>
      <c r="J74" s="156">
        <f t="shared" si="28"/>
        <v>0</v>
      </c>
      <c r="K74" s="156">
        <f t="shared" si="28"/>
        <v>0</v>
      </c>
    </row>
    <row r="75" spans="1:11" s="182" customFormat="1" ht="38.25" hidden="1">
      <c r="A75" s="193"/>
      <c r="B75" s="95" t="s">
        <v>58</v>
      </c>
      <c r="C75" s="96" t="s">
        <v>14</v>
      </c>
      <c r="D75" s="96" t="s">
        <v>114</v>
      </c>
      <c r="E75" s="96" t="s">
        <v>298</v>
      </c>
      <c r="F75" s="96" t="s">
        <v>59</v>
      </c>
      <c r="G75" s="155">
        <f t="shared" si="9"/>
        <v>0</v>
      </c>
      <c r="H75" s="156">
        <f>'приложение 8.1.'!I1141</f>
        <v>0</v>
      </c>
      <c r="I75" s="156">
        <f>'приложение 8.1.'!J1141</f>
        <v>0</v>
      </c>
      <c r="J75" s="156">
        <f>'приложение 8.1.'!K1141</f>
        <v>0</v>
      </c>
      <c r="K75" s="156">
        <f>'приложение 8.1.'!L1141</f>
        <v>0</v>
      </c>
    </row>
    <row r="76" spans="1:11" s="182" customFormat="1" ht="51" hidden="1">
      <c r="A76" s="193"/>
      <c r="B76" s="87" t="s">
        <v>98</v>
      </c>
      <c r="C76" s="94" t="s">
        <v>14</v>
      </c>
      <c r="D76" s="94" t="s">
        <v>114</v>
      </c>
      <c r="E76" s="94" t="s">
        <v>250</v>
      </c>
      <c r="F76" s="90"/>
      <c r="G76" s="155">
        <f t="shared" si="9"/>
        <v>0</v>
      </c>
      <c r="H76" s="156">
        <f>H77</f>
        <v>0</v>
      </c>
      <c r="I76" s="156">
        <f t="shared" ref="I76:K76" si="29">I77</f>
        <v>0</v>
      </c>
      <c r="J76" s="156">
        <f t="shared" si="29"/>
        <v>0</v>
      </c>
      <c r="K76" s="156">
        <f t="shared" si="29"/>
        <v>0</v>
      </c>
    </row>
    <row r="77" spans="1:11" s="182" customFormat="1" ht="38.25" hidden="1">
      <c r="A77" s="193"/>
      <c r="B77" s="87" t="s">
        <v>213</v>
      </c>
      <c r="C77" s="94" t="s">
        <v>14</v>
      </c>
      <c r="D77" s="94" t="s">
        <v>114</v>
      </c>
      <c r="E77" s="94" t="s">
        <v>252</v>
      </c>
      <c r="F77" s="90"/>
      <c r="G77" s="155">
        <f t="shared" si="9"/>
        <v>0</v>
      </c>
      <c r="H77" s="156">
        <f>H78+H85</f>
        <v>0</v>
      </c>
      <c r="I77" s="156">
        <f>I78+I85</f>
        <v>0</v>
      </c>
      <c r="J77" s="156">
        <f>J78+J85</f>
        <v>0</v>
      </c>
      <c r="K77" s="156">
        <f>K78+K85</f>
        <v>0</v>
      </c>
    </row>
    <row r="78" spans="1:11" s="182" customFormat="1" ht="25.5" hidden="1">
      <c r="A78" s="193"/>
      <c r="B78" s="87" t="s">
        <v>124</v>
      </c>
      <c r="C78" s="94" t="s">
        <v>14</v>
      </c>
      <c r="D78" s="94" t="s">
        <v>114</v>
      </c>
      <c r="E78" s="94" t="s">
        <v>257</v>
      </c>
      <c r="F78" s="90"/>
      <c r="G78" s="155">
        <f t="shared" si="9"/>
        <v>0</v>
      </c>
      <c r="H78" s="156">
        <f>H79+H81+H83</f>
        <v>0</v>
      </c>
      <c r="I78" s="156">
        <f>I79+I81</f>
        <v>0</v>
      </c>
      <c r="J78" s="156">
        <f>J79+J81</f>
        <v>0</v>
      </c>
      <c r="K78" s="156">
        <f>K79+K81</f>
        <v>0</v>
      </c>
    </row>
    <row r="79" spans="1:11" s="186" customFormat="1" ht="87" hidden="1" customHeight="1">
      <c r="A79" s="188"/>
      <c r="B79" s="87" t="s">
        <v>55</v>
      </c>
      <c r="C79" s="94" t="s">
        <v>14</v>
      </c>
      <c r="D79" s="94" t="s">
        <v>114</v>
      </c>
      <c r="E79" s="94" t="s">
        <v>257</v>
      </c>
      <c r="F79" s="88" t="s">
        <v>56</v>
      </c>
      <c r="G79" s="155">
        <f t="shared" si="9"/>
        <v>0</v>
      </c>
      <c r="H79" s="156">
        <f>H80</f>
        <v>0</v>
      </c>
      <c r="I79" s="156">
        <f>I80</f>
        <v>0</v>
      </c>
      <c r="J79" s="156">
        <f>J80</f>
        <v>0</v>
      </c>
      <c r="K79" s="156">
        <f>K80</f>
        <v>0</v>
      </c>
    </row>
    <row r="80" spans="1:11" s="186" customFormat="1" ht="38.25" hidden="1">
      <c r="A80" s="188"/>
      <c r="B80" s="87" t="s">
        <v>104</v>
      </c>
      <c r="C80" s="94" t="s">
        <v>14</v>
      </c>
      <c r="D80" s="94" t="s">
        <v>114</v>
      </c>
      <c r="E80" s="94" t="s">
        <v>257</v>
      </c>
      <c r="F80" s="88" t="s">
        <v>105</v>
      </c>
      <c r="G80" s="155">
        <f t="shared" si="9"/>
        <v>0</v>
      </c>
      <c r="H80" s="156">
        <f>'приложение 8.1.'!H50</f>
        <v>0</v>
      </c>
      <c r="I80" s="156">
        <f>'приложение 8.1.'!I50</f>
        <v>0</v>
      </c>
      <c r="J80" s="156">
        <f>'приложение 8.1.'!J50</f>
        <v>0</v>
      </c>
      <c r="K80" s="156">
        <f>'приложение 8.1.'!K50</f>
        <v>0</v>
      </c>
    </row>
    <row r="81" spans="1:13" s="186" customFormat="1" ht="38.25" hidden="1">
      <c r="A81" s="188"/>
      <c r="B81" s="87" t="s">
        <v>86</v>
      </c>
      <c r="C81" s="94" t="s">
        <v>14</v>
      </c>
      <c r="D81" s="94" t="s">
        <v>114</v>
      </c>
      <c r="E81" s="94" t="s">
        <v>257</v>
      </c>
      <c r="F81" s="88" t="s">
        <v>57</v>
      </c>
      <c r="G81" s="155">
        <f t="shared" si="9"/>
        <v>0</v>
      </c>
      <c r="H81" s="156">
        <f>H82</f>
        <v>0</v>
      </c>
      <c r="I81" s="156">
        <f>I82</f>
        <v>0</v>
      </c>
      <c r="J81" s="156">
        <f>J82</f>
        <v>0</v>
      </c>
      <c r="K81" s="156">
        <f>K82</f>
        <v>0</v>
      </c>
    </row>
    <row r="82" spans="1:13" s="186" customFormat="1" ht="38.25" hidden="1">
      <c r="A82" s="188"/>
      <c r="B82" s="87" t="s">
        <v>111</v>
      </c>
      <c r="C82" s="94" t="s">
        <v>14</v>
      </c>
      <c r="D82" s="94" t="s">
        <v>114</v>
      </c>
      <c r="E82" s="94" t="s">
        <v>257</v>
      </c>
      <c r="F82" s="88" t="s">
        <v>59</v>
      </c>
      <c r="G82" s="155">
        <f t="shared" si="9"/>
        <v>0</v>
      </c>
      <c r="H82" s="156">
        <f>'приложение 8.1.'!I54</f>
        <v>0</v>
      </c>
      <c r="I82" s="156">
        <f>'приложение 8.1.'!J54</f>
        <v>0</v>
      </c>
      <c r="J82" s="156">
        <f>'приложение 8.1.'!K54</f>
        <v>0</v>
      </c>
      <c r="K82" s="156">
        <f>'приложение 8.1.'!L54</f>
        <v>0</v>
      </c>
    </row>
    <row r="83" spans="1:13" hidden="1">
      <c r="A83" s="136"/>
      <c r="B83" s="91" t="s">
        <v>71</v>
      </c>
      <c r="C83" s="88" t="s">
        <v>14</v>
      </c>
      <c r="D83" s="88" t="s">
        <v>114</v>
      </c>
      <c r="E83" s="88" t="s">
        <v>292</v>
      </c>
      <c r="F83" s="88" t="s">
        <v>72</v>
      </c>
      <c r="G83" s="155">
        <f t="shared" si="9"/>
        <v>0</v>
      </c>
      <c r="H83" s="156">
        <f>H84</f>
        <v>0</v>
      </c>
      <c r="I83" s="156">
        <f t="shared" ref="I83:K83" si="30">I84</f>
        <v>0</v>
      </c>
      <c r="J83" s="156">
        <f t="shared" si="30"/>
        <v>0</v>
      </c>
      <c r="K83" s="156">
        <f t="shared" si="30"/>
        <v>0</v>
      </c>
    </row>
    <row r="84" spans="1:13" ht="25.5" hidden="1">
      <c r="A84" s="136"/>
      <c r="B84" s="91" t="s">
        <v>73</v>
      </c>
      <c r="C84" s="88" t="s">
        <v>14</v>
      </c>
      <c r="D84" s="88" t="s">
        <v>114</v>
      </c>
      <c r="E84" s="88" t="s">
        <v>292</v>
      </c>
      <c r="F84" s="88" t="s">
        <v>74</v>
      </c>
      <c r="G84" s="155">
        <f t="shared" si="9"/>
        <v>0</v>
      </c>
      <c r="H84" s="156">
        <f>'приложение 8.1.'!I1135</f>
        <v>0</v>
      </c>
      <c r="I84" s="156">
        <f>'приложение 8.1.'!J1135</f>
        <v>0</v>
      </c>
      <c r="J84" s="156">
        <f>'приложение 8.1.'!K1135</f>
        <v>0</v>
      </c>
      <c r="K84" s="156">
        <f>'приложение 8.1.'!L1135</f>
        <v>0</v>
      </c>
    </row>
    <row r="85" spans="1:13" s="186" customFormat="1" ht="36" hidden="1" customHeight="1">
      <c r="A85" s="188"/>
      <c r="B85" s="87" t="s">
        <v>115</v>
      </c>
      <c r="C85" s="88" t="s">
        <v>14</v>
      </c>
      <c r="D85" s="88" t="s">
        <v>114</v>
      </c>
      <c r="E85" s="88" t="s">
        <v>259</v>
      </c>
      <c r="F85" s="88"/>
      <c r="G85" s="155">
        <f t="shared" si="9"/>
        <v>0</v>
      </c>
      <c r="H85" s="156">
        <f t="shared" ref="H85:K86" si="31">H86</f>
        <v>0</v>
      </c>
      <c r="I85" s="156">
        <f t="shared" si="31"/>
        <v>0</v>
      </c>
      <c r="J85" s="156">
        <f t="shared" si="31"/>
        <v>0</v>
      </c>
      <c r="K85" s="156">
        <f t="shared" si="31"/>
        <v>0</v>
      </c>
    </row>
    <row r="86" spans="1:13" s="186" customFormat="1" ht="87.75" hidden="1" customHeight="1">
      <c r="A86" s="188"/>
      <c r="B86" s="87" t="s">
        <v>55</v>
      </c>
      <c r="C86" s="88" t="s">
        <v>14</v>
      </c>
      <c r="D86" s="88" t="s">
        <v>114</v>
      </c>
      <c r="E86" s="88" t="s">
        <v>259</v>
      </c>
      <c r="F86" s="88" t="s">
        <v>56</v>
      </c>
      <c r="G86" s="155">
        <f t="shared" si="9"/>
        <v>0</v>
      </c>
      <c r="H86" s="156">
        <f t="shared" si="31"/>
        <v>0</v>
      </c>
      <c r="I86" s="156">
        <f t="shared" si="31"/>
        <v>0</v>
      </c>
      <c r="J86" s="156">
        <f t="shared" si="31"/>
        <v>0</v>
      </c>
      <c r="K86" s="156">
        <f t="shared" si="31"/>
        <v>0</v>
      </c>
      <c r="M86" s="195"/>
    </row>
    <row r="87" spans="1:13" s="186" customFormat="1" ht="38.25" hidden="1">
      <c r="A87" s="188"/>
      <c r="B87" s="87" t="s">
        <v>104</v>
      </c>
      <c r="C87" s="88" t="s">
        <v>14</v>
      </c>
      <c r="D87" s="88" t="s">
        <v>114</v>
      </c>
      <c r="E87" s="88" t="s">
        <v>259</v>
      </c>
      <c r="F87" s="88" t="s">
        <v>105</v>
      </c>
      <c r="G87" s="155">
        <f t="shared" si="9"/>
        <v>0</v>
      </c>
      <c r="H87" s="156">
        <f>'приложение 8.1.'!I58</f>
        <v>0</v>
      </c>
      <c r="I87" s="156">
        <f>'приложение 8.1.'!J58</f>
        <v>0</v>
      </c>
      <c r="J87" s="156">
        <f>'приложение 8.1.'!K58</f>
        <v>0</v>
      </c>
      <c r="K87" s="156">
        <f>'приложение 8.1.'!L58</f>
        <v>0</v>
      </c>
    </row>
    <row r="88" spans="1:13" s="182" customFormat="1" ht="24" hidden="1" customHeight="1">
      <c r="A88" s="184"/>
      <c r="B88" s="183" t="s">
        <v>330</v>
      </c>
      <c r="C88" s="90" t="s">
        <v>14</v>
      </c>
      <c r="D88" s="90" t="s">
        <v>20</v>
      </c>
      <c r="E88" s="90"/>
      <c r="F88" s="90"/>
      <c r="G88" s="155">
        <f t="shared" si="9"/>
        <v>0</v>
      </c>
      <c r="H88" s="155">
        <f>H89</f>
        <v>0</v>
      </c>
      <c r="I88" s="155">
        <f t="shared" ref="I88:K89" si="32">I89</f>
        <v>0</v>
      </c>
      <c r="J88" s="155">
        <f t="shared" si="32"/>
        <v>0</v>
      </c>
      <c r="K88" s="155">
        <f t="shared" si="32"/>
        <v>0</v>
      </c>
    </row>
    <row r="89" spans="1:13" s="182" customFormat="1" ht="51" hidden="1">
      <c r="A89" s="184"/>
      <c r="B89" s="87" t="s">
        <v>141</v>
      </c>
      <c r="C89" s="88" t="s">
        <v>14</v>
      </c>
      <c r="D89" s="88" t="s">
        <v>20</v>
      </c>
      <c r="E89" s="94" t="s">
        <v>250</v>
      </c>
      <c r="F89" s="90"/>
      <c r="G89" s="155">
        <f t="shared" si="9"/>
        <v>0</v>
      </c>
      <c r="H89" s="156">
        <f>H90</f>
        <v>0</v>
      </c>
      <c r="I89" s="156">
        <f t="shared" si="32"/>
        <v>0</v>
      </c>
      <c r="J89" s="156">
        <f t="shared" si="32"/>
        <v>0</v>
      </c>
      <c r="K89" s="156">
        <f t="shared" si="32"/>
        <v>0</v>
      </c>
    </row>
    <row r="90" spans="1:13" s="182" customFormat="1" ht="38.25" hidden="1">
      <c r="A90" s="184"/>
      <c r="B90" s="87" t="s">
        <v>213</v>
      </c>
      <c r="C90" s="88" t="s">
        <v>14</v>
      </c>
      <c r="D90" s="88" t="s">
        <v>20</v>
      </c>
      <c r="E90" s="94" t="s">
        <v>252</v>
      </c>
      <c r="F90" s="90"/>
      <c r="G90" s="155">
        <f t="shared" si="9"/>
        <v>0</v>
      </c>
      <c r="H90" s="156">
        <f>H92</f>
        <v>0</v>
      </c>
      <c r="I90" s="156">
        <f>I92</f>
        <v>0</v>
      </c>
      <c r="J90" s="156">
        <f>J92</f>
        <v>0</v>
      </c>
      <c r="K90" s="156">
        <f>K92</f>
        <v>0</v>
      </c>
    </row>
    <row r="91" spans="1:13" s="182" customFormat="1" ht="25.5" hidden="1">
      <c r="A91" s="184"/>
      <c r="B91" s="95" t="s">
        <v>273</v>
      </c>
      <c r="C91" s="88" t="s">
        <v>14</v>
      </c>
      <c r="D91" s="88" t="s">
        <v>20</v>
      </c>
      <c r="E91" s="94" t="s">
        <v>274</v>
      </c>
      <c r="F91" s="90"/>
      <c r="G91" s="155">
        <f t="shared" si="9"/>
        <v>0</v>
      </c>
      <c r="H91" s="156">
        <f>H92</f>
        <v>0</v>
      </c>
      <c r="I91" s="156">
        <f t="shared" ref="I91:K98" si="33">I92</f>
        <v>0</v>
      </c>
      <c r="J91" s="156">
        <f t="shared" si="33"/>
        <v>0</v>
      </c>
      <c r="K91" s="156">
        <f t="shared" si="33"/>
        <v>0</v>
      </c>
    </row>
    <row r="92" spans="1:13" s="186" customFormat="1" ht="38.25" hidden="1">
      <c r="A92" s="136"/>
      <c r="B92" s="87" t="s">
        <v>86</v>
      </c>
      <c r="C92" s="88" t="s">
        <v>14</v>
      </c>
      <c r="D92" s="88" t="s">
        <v>20</v>
      </c>
      <c r="E92" s="94" t="s">
        <v>274</v>
      </c>
      <c r="F92" s="88" t="s">
        <v>57</v>
      </c>
      <c r="G92" s="155">
        <f t="shared" si="9"/>
        <v>0</v>
      </c>
      <c r="H92" s="156">
        <f>H93</f>
        <v>0</v>
      </c>
      <c r="I92" s="156">
        <f t="shared" si="33"/>
        <v>0</v>
      </c>
      <c r="J92" s="156">
        <f t="shared" si="33"/>
        <v>0</v>
      </c>
      <c r="K92" s="156">
        <f t="shared" si="33"/>
        <v>0</v>
      </c>
    </row>
    <row r="93" spans="1:13" s="186" customFormat="1" ht="37.5" hidden="1" customHeight="1">
      <c r="A93" s="136"/>
      <c r="B93" s="87" t="s">
        <v>111</v>
      </c>
      <c r="C93" s="88" t="s">
        <v>14</v>
      </c>
      <c r="D93" s="88" t="s">
        <v>20</v>
      </c>
      <c r="E93" s="94" t="s">
        <v>274</v>
      </c>
      <c r="F93" s="88" t="s">
        <v>59</v>
      </c>
      <c r="G93" s="155">
        <f t="shared" si="9"/>
        <v>0</v>
      </c>
      <c r="H93" s="156">
        <f>'приложение 8.1.'!I112</f>
        <v>0</v>
      </c>
      <c r="I93" s="156">
        <f>'приложение 8.1.'!J112</f>
        <v>0</v>
      </c>
      <c r="J93" s="156">
        <f>'приложение 8.1.'!K112</f>
        <v>0</v>
      </c>
      <c r="K93" s="156">
        <f>'приложение 8.1.'!L112</f>
        <v>0</v>
      </c>
    </row>
    <row r="94" spans="1:13" hidden="1">
      <c r="A94" s="184"/>
      <c r="B94" s="181" t="s">
        <v>134</v>
      </c>
      <c r="C94" s="90" t="s">
        <v>14</v>
      </c>
      <c r="D94" s="90" t="s">
        <v>41</v>
      </c>
      <c r="E94" s="90"/>
      <c r="F94" s="90"/>
      <c r="G94" s="155">
        <f t="shared" si="9"/>
        <v>0</v>
      </c>
      <c r="H94" s="155">
        <f>H95</f>
        <v>0</v>
      </c>
      <c r="I94" s="155">
        <f t="shared" si="33"/>
        <v>0</v>
      </c>
      <c r="J94" s="155">
        <f t="shared" si="33"/>
        <v>0</v>
      </c>
      <c r="K94" s="155">
        <f t="shared" si="33"/>
        <v>0</v>
      </c>
    </row>
    <row r="95" spans="1:13" ht="112.5" hidden="1" customHeight="1">
      <c r="A95" s="136"/>
      <c r="B95" s="196" t="s">
        <v>133</v>
      </c>
      <c r="C95" s="88" t="s">
        <v>14</v>
      </c>
      <c r="D95" s="88" t="s">
        <v>41</v>
      </c>
      <c r="E95" s="88" t="s">
        <v>289</v>
      </c>
      <c r="F95" s="88"/>
      <c r="G95" s="155">
        <f t="shared" si="9"/>
        <v>0</v>
      </c>
      <c r="H95" s="156">
        <f>H96</f>
        <v>0</v>
      </c>
      <c r="I95" s="156">
        <f t="shared" si="33"/>
        <v>0</v>
      </c>
      <c r="J95" s="156">
        <f t="shared" si="33"/>
        <v>0</v>
      </c>
      <c r="K95" s="156">
        <f t="shared" si="33"/>
        <v>0</v>
      </c>
    </row>
    <row r="96" spans="1:13" ht="38.25" hidden="1">
      <c r="A96" s="136"/>
      <c r="B96" s="196" t="s">
        <v>296</v>
      </c>
      <c r="C96" s="88" t="s">
        <v>14</v>
      </c>
      <c r="D96" s="88" t="s">
        <v>41</v>
      </c>
      <c r="E96" s="88" t="s">
        <v>297</v>
      </c>
      <c r="F96" s="88"/>
      <c r="G96" s="155">
        <f t="shared" si="9"/>
        <v>0</v>
      </c>
      <c r="H96" s="156">
        <f>H97</f>
        <v>0</v>
      </c>
      <c r="I96" s="156">
        <f t="shared" si="33"/>
        <v>0</v>
      </c>
      <c r="J96" s="156">
        <f t="shared" si="33"/>
        <v>0</v>
      </c>
      <c r="K96" s="156">
        <f t="shared" si="33"/>
        <v>0</v>
      </c>
    </row>
    <row r="97" spans="1:11" ht="25.5" hidden="1">
      <c r="A97" s="136"/>
      <c r="B97" s="87" t="s">
        <v>273</v>
      </c>
      <c r="C97" s="88" t="s">
        <v>14</v>
      </c>
      <c r="D97" s="88" t="s">
        <v>41</v>
      </c>
      <c r="E97" s="88" t="s">
        <v>298</v>
      </c>
      <c r="F97" s="88"/>
      <c r="G97" s="155">
        <f t="shared" si="9"/>
        <v>0</v>
      </c>
      <c r="H97" s="156">
        <f>H98</f>
        <v>0</v>
      </c>
      <c r="I97" s="156">
        <f t="shared" si="33"/>
        <v>0</v>
      </c>
      <c r="J97" s="156">
        <f t="shared" si="33"/>
        <v>0</v>
      </c>
      <c r="K97" s="156">
        <f t="shared" si="33"/>
        <v>0</v>
      </c>
    </row>
    <row r="98" spans="1:11" hidden="1">
      <c r="A98" s="136"/>
      <c r="B98" s="87" t="s">
        <v>71</v>
      </c>
      <c r="C98" s="88" t="s">
        <v>14</v>
      </c>
      <c r="D98" s="88" t="s">
        <v>41</v>
      </c>
      <c r="E98" s="88" t="s">
        <v>298</v>
      </c>
      <c r="F98" s="88" t="s">
        <v>72</v>
      </c>
      <c r="G98" s="155">
        <f t="shared" si="9"/>
        <v>0</v>
      </c>
      <c r="H98" s="156">
        <f>H99</f>
        <v>0</v>
      </c>
      <c r="I98" s="156">
        <f t="shared" si="33"/>
        <v>0</v>
      </c>
      <c r="J98" s="156">
        <f t="shared" si="33"/>
        <v>0</v>
      </c>
      <c r="K98" s="156">
        <f t="shared" si="33"/>
        <v>0</v>
      </c>
    </row>
    <row r="99" spans="1:11" hidden="1">
      <c r="A99" s="136"/>
      <c r="B99" s="87" t="s">
        <v>135</v>
      </c>
      <c r="C99" s="88" t="s">
        <v>14</v>
      </c>
      <c r="D99" s="88" t="s">
        <v>41</v>
      </c>
      <c r="E99" s="88" t="s">
        <v>298</v>
      </c>
      <c r="F99" s="88" t="s">
        <v>136</v>
      </c>
      <c r="G99" s="155">
        <f t="shared" si="9"/>
        <v>0</v>
      </c>
      <c r="H99" s="156">
        <f>'приложение 8.1.'!I1148</f>
        <v>0</v>
      </c>
      <c r="I99" s="156">
        <f>'приложение 8.1.'!J1148</f>
        <v>0</v>
      </c>
      <c r="J99" s="156">
        <f>'приложение 8.1.'!K1148</f>
        <v>0</v>
      </c>
      <c r="K99" s="156">
        <f>'приложение 8.1.'!L1148</f>
        <v>0</v>
      </c>
    </row>
    <row r="100" spans="1:11" ht="24.75" customHeight="1">
      <c r="A100" s="184"/>
      <c r="B100" s="183" t="s">
        <v>121</v>
      </c>
      <c r="C100" s="90" t="s">
        <v>14</v>
      </c>
      <c r="D100" s="90" t="s">
        <v>122</v>
      </c>
      <c r="E100" s="90"/>
      <c r="F100" s="90"/>
      <c r="G100" s="155">
        <f t="shared" si="9"/>
        <v>354.5</v>
      </c>
      <c r="H100" s="155">
        <f>H101+H113</f>
        <v>354.5</v>
      </c>
      <c r="I100" s="155">
        <f t="shared" ref="I100:K100" si="34">I101+I113</f>
        <v>0</v>
      </c>
      <c r="J100" s="155">
        <f t="shared" si="34"/>
        <v>0</v>
      </c>
      <c r="K100" s="155">
        <f t="shared" si="34"/>
        <v>0</v>
      </c>
    </row>
    <row r="101" spans="1:11" ht="51" hidden="1">
      <c r="A101" s="133"/>
      <c r="B101" s="87" t="s">
        <v>127</v>
      </c>
      <c r="C101" s="88" t="s">
        <v>14</v>
      </c>
      <c r="D101" s="88" t="s">
        <v>122</v>
      </c>
      <c r="E101" s="88" t="s">
        <v>264</v>
      </c>
      <c r="F101" s="88"/>
      <c r="G101" s="155">
        <f t="shared" si="9"/>
        <v>0</v>
      </c>
      <c r="H101" s="156">
        <v>0</v>
      </c>
      <c r="I101" s="156">
        <f>I102</f>
        <v>0</v>
      </c>
      <c r="J101" s="156">
        <v>0</v>
      </c>
      <c r="K101" s="156">
        <v>0</v>
      </c>
    </row>
    <row r="102" spans="1:11" ht="25.5" hidden="1">
      <c r="A102" s="133"/>
      <c r="B102" s="87" t="s">
        <v>265</v>
      </c>
      <c r="C102" s="88" t="s">
        <v>14</v>
      </c>
      <c r="D102" s="88" t="s">
        <v>122</v>
      </c>
      <c r="E102" s="88" t="s">
        <v>266</v>
      </c>
      <c r="F102" s="88"/>
      <c r="G102" s="155">
        <f t="shared" si="9"/>
        <v>0</v>
      </c>
      <c r="H102" s="156">
        <f>H103+H108</f>
        <v>0</v>
      </c>
      <c r="I102" s="156">
        <f t="shared" ref="I102:K102" si="35">I103+I108</f>
        <v>0</v>
      </c>
      <c r="J102" s="156">
        <f t="shared" si="35"/>
        <v>0</v>
      </c>
      <c r="K102" s="156">
        <f t="shared" si="35"/>
        <v>0</v>
      </c>
    </row>
    <row r="103" spans="1:11" ht="224.25" hidden="1" customHeight="1">
      <c r="A103" s="133"/>
      <c r="B103" s="89" t="s">
        <v>465</v>
      </c>
      <c r="C103" s="88" t="s">
        <v>14</v>
      </c>
      <c r="D103" s="88" t="s">
        <v>122</v>
      </c>
      <c r="E103" s="88" t="s">
        <v>267</v>
      </c>
      <c r="F103" s="88"/>
      <c r="G103" s="155">
        <f t="shared" si="9"/>
        <v>0</v>
      </c>
      <c r="H103" s="156">
        <f>H104+H106</f>
        <v>0</v>
      </c>
      <c r="I103" s="156">
        <f t="shared" ref="I103:K103" si="36">I104+I106</f>
        <v>0</v>
      </c>
      <c r="J103" s="156">
        <f t="shared" si="36"/>
        <v>0</v>
      </c>
      <c r="K103" s="156">
        <f t="shared" si="36"/>
        <v>0</v>
      </c>
    </row>
    <row r="104" spans="1:11" ht="87.75" hidden="1" customHeight="1">
      <c r="A104" s="136"/>
      <c r="B104" s="87" t="s">
        <v>55</v>
      </c>
      <c r="C104" s="88" t="s">
        <v>14</v>
      </c>
      <c r="D104" s="88" t="s">
        <v>122</v>
      </c>
      <c r="E104" s="88" t="s">
        <v>267</v>
      </c>
      <c r="F104" s="88" t="s">
        <v>56</v>
      </c>
      <c r="G104" s="155">
        <f t="shared" si="9"/>
        <v>0</v>
      </c>
      <c r="H104" s="156">
        <f>H105</f>
        <v>0</v>
      </c>
      <c r="I104" s="156">
        <f t="shared" ref="I104:K104" si="37">I105</f>
        <v>0</v>
      </c>
      <c r="J104" s="156">
        <f t="shared" si="37"/>
        <v>0</v>
      </c>
      <c r="K104" s="156">
        <f t="shared" si="37"/>
        <v>0</v>
      </c>
    </row>
    <row r="105" spans="1:11" ht="37.5" hidden="1" customHeight="1">
      <c r="A105" s="136"/>
      <c r="B105" s="87" t="s">
        <v>104</v>
      </c>
      <c r="C105" s="88" t="s">
        <v>14</v>
      </c>
      <c r="D105" s="88" t="s">
        <v>122</v>
      </c>
      <c r="E105" s="88" t="s">
        <v>267</v>
      </c>
      <c r="F105" s="88" t="s">
        <v>105</v>
      </c>
      <c r="G105" s="155">
        <f t="shared" si="9"/>
        <v>0</v>
      </c>
      <c r="H105" s="156">
        <f>'приложение 8.1.'!I119</f>
        <v>0</v>
      </c>
      <c r="I105" s="156">
        <f>'приложение 8.1.'!J119</f>
        <v>0</v>
      </c>
      <c r="J105" s="156">
        <f>'приложение 8.1.'!K119</f>
        <v>0</v>
      </c>
      <c r="K105" s="156">
        <f>'приложение 8.1.'!L119</f>
        <v>0</v>
      </c>
    </row>
    <row r="106" spans="1:11" ht="38.25" hidden="1">
      <c r="A106" s="136"/>
      <c r="B106" s="87" t="s">
        <v>86</v>
      </c>
      <c r="C106" s="88" t="s">
        <v>14</v>
      </c>
      <c r="D106" s="88" t="s">
        <v>122</v>
      </c>
      <c r="E106" s="88" t="s">
        <v>267</v>
      </c>
      <c r="F106" s="88" t="s">
        <v>57</v>
      </c>
      <c r="G106" s="155">
        <f t="shared" si="9"/>
        <v>0</v>
      </c>
      <c r="H106" s="156">
        <f>H107</f>
        <v>0</v>
      </c>
      <c r="I106" s="156">
        <f t="shared" ref="I106:K106" si="38">I107</f>
        <v>0</v>
      </c>
      <c r="J106" s="156">
        <f t="shared" si="38"/>
        <v>0</v>
      </c>
      <c r="K106" s="156">
        <f t="shared" si="38"/>
        <v>0</v>
      </c>
    </row>
    <row r="107" spans="1:11" ht="38.25" hidden="1">
      <c r="A107" s="136"/>
      <c r="B107" s="87" t="s">
        <v>111</v>
      </c>
      <c r="C107" s="88" t="s">
        <v>14</v>
      </c>
      <c r="D107" s="88" t="s">
        <v>122</v>
      </c>
      <c r="E107" s="88" t="s">
        <v>267</v>
      </c>
      <c r="F107" s="88" t="s">
        <v>59</v>
      </c>
      <c r="G107" s="155">
        <f t="shared" si="9"/>
        <v>0</v>
      </c>
      <c r="H107" s="156">
        <f>'приложение 8.1.'!I123</f>
        <v>0</v>
      </c>
      <c r="I107" s="156">
        <f>'приложение 8.1.'!J123</f>
        <v>0</v>
      </c>
      <c r="J107" s="156">
        <f>'приложение 8.1.'!K123</f>
        <v>0</v>
      </c>
      <c r="K107" s="156">
        <f>'приложение 8.1.'!L123</f>
        <v>0</v>
      </c>
    </row>
    <row r="108" spans="1:11" ht="111.75" hidden="1" customHeight="1">
      <c r="A108" s="133"/>
      <c r="B108" s="89" t="s">
        <v>466</v>
      </c>
      <c r="C108" s="88" t="s">
        <v>14</v>
      </c>
      <c r="D108" s="197">
        <v>13</v>
      </c>
      <c r="E108" s="88" t="s">
        <v>268</v>
      </c>
      <c r="F108" s="88"/>
      <c r="G108" s="155">
        <f t="shared" si="9"/>
        <v>0</v>
      </c>
      <c r="H108" s="156">
        <f>H109+H111</f>
        <v>0</v>
      </c>
      <c r="I108" s="156">
        <f t="shared" ref="I108:K108" si="39">I109+I111</f>
        <v>0</v>
      </c>
      <c r="J108" s="156">
        <f t="shared" si="39"/>
        <v>0</v>
      </c>
      <c r="K108" s="156">
        <f t="shared" si="39"/>
        <v>0</v>
      </c>
    </row>
    <row r="109" spans="1:11" ht="88.5" hidden="1" customHeight="1">
      <c r="A109" s="136"/>
      <c r="B109" s="87" t="s">
        <v>55</v>
      </c>
      <c r="C109" s="88" t="s">
        <v>14</v>
      </c>
      <c r="D109" s="197">
        <v>13</v>
      </c>
      <c r="E109" s="88" t="s">
        <v>268</v>
      </c>
      <c r="F109" s="88" t="s">
        <v>56</v>
      </c>
      <c r="G109" s="155">
        <f t="shared" si="9"/>
        <v>0</v>
      </c>
      <c r="H109" s="156">
        <f>H110</f>
        <v>0</v>
      </c>
      <c r="I109" s="156">
        <f t="shared" ref="I109:K109" si="40">I110</f>
        <v>0</v>
      </c>
      <c r="J109" s="156">
        <f t="shared" si="40"/>
        <v>0</v>
      </c>
      <c r="K109" s="156">
        <f t="shared" si="40"/>
        <v>0</v>
      </c>
    </row>
    <row r="110" spans="1:11" ht="36.75" hidden="1" customHeight="1">
      <c r="A110" s="136"/>
      <c r="B110" s="87" t="s">
        <v>104</v>
      </c>
      <c r="C110" s="88" t="s">
        <v>14</v>
      </c>
      <c r="D110" s="197">
        <v>13</v>
      </c>
      <c r="E110" s="88" t="s">
        <v>268</v>
      </c>
      <c r="F110" s="88" t="s">
        <v>105</v>
      </c>
      <c r="G110" s="155">
        <f t="shared" si="9"/>
        <v>0</v>
      </c>
      <c r="H110" s="156">
        <f>'приложение 8.1.'!I128</f>
        <v>0</v>
      </c>
      <c r="I110" s="156">
        <f>'приложение 8.1.'!J128</f>
        <v>0</v>
      </c>
      <c r="J110" s="156">
        <f>'приложение 8.1.'!K128</f>
        <v>0</v>
      </c>
      <c r="K110" s="156">
        <f>'приложение 8.1.'!L128</f>
        <v>0</v>
      </c>
    </row>
    <row r="111" spans="1:11" ht="37.5" hidden="1" customHeight="1">
      <c r="A111" s="136"/>
      <c r="B111" s="87" t="s">
        <v>86</v>
      </c>
      <c r="C111" s="88" t="s">
        <v>14</v>
      </c>
      <c r="D111" s="197">
        <v>13</v>
      </c>
      <c r="E111" s="88" t="s">
        <v>268</v>
      </c>
      <c r="F111" s="88" t="s">
        <v>57</v>
      </c>
      <c r="G111" s="155">
        <f t="shared" si="9"/>
        <v>0</v>
      </c>
      <c r="H111" s="156">
        <f>H112</f>
        <v>0</v>
      </c>
      <c r="I111" s="156">
        <f t="shared" ref="I111:K111" si="41">I112</f>
        <v>0</v>
      </c>
      <c r="J111" s="156">
        <f t="shared" si="41"/>
        <v>0</v>
      </c>
      <c r="K111" s="156">
        <f t="shared" si="41"/>
        <v>0</v>
      </c>
    </row>
    <row r="112" spans="1:11" ht="37.5" hidden="1" customHeight="1">
      <c r="A112" s="136"/>
      <c r="B112" s="87" t="s">
        <v>111</v>
      </c>
      <c r="C112" s="88" t="s">
        <v>14</v>
      </c>
      <c r="D112" s="197">
        <v>13</v>
      </c>
      <c r="E112" s="88" t="s">
        <v>268</v>
      </c>
      <c r="F112" s="88" t="s">
        <v>59</v>
      </c>
      <c r="G112" s="155">
        <f t="shared" si="9"/>
        <v>0</v>
      </c>
      <c r="H112" s="156">
        <f>'приложение 8.1.'!I132</f>
        <v>0</v>
      </c>
      <c r="I112" s="156">
        <f>'приложение 8.1.'!J132</f>
        <v>0</v>
      </c>
      <c r="J112" s="156">
        <f>'приложение 8.1.'!K132</f>
        <v>0</v>
      </c>
      <c r="K112" s="156">
        <f>'приложение 8.1.'!L132</f>
        <v>0</v>
      </c>
    </row>
    <row r="113" spans="1:11" ht="48.75" customHeight="1">
      <c r="A113" s="136"/>
      <c r="B113" s="87" t="s">
        <v>207</v>
      </c>
      <c r="C113" s="88" t="s">
        <v>14</v>
      </c>
      <c r="D113" s="88" t="s">
        <v>122</v>
      </c>
      <c r="E113" s="88" t="s">
        <v>250</v>
      </c>
      <c r="F113" s="88"/>
      <c r="G113" s="155">
        <f t="shared" si="9"/>
        <v>354.5</v>
      </c>
      <c r="H113" s="156">
        <f>H114+H118+H122</f>
        <v>354.5</v>
      </c>
      <c r="I113" s="156">
        <f t="shared" ref="I113:K113" si="42">I114+I118+I122</f>
        <v>0</v>
      </c>
      <c r="J113" s="156">
        <f t="shared" si="42"/>
        <v>0</v>
      </c>
      <c r="K113" s="156">
        <f t="shared" si="42"/>
        <v>0</v>
      </c>
    </row>
    <row r="114" spans="1:11" ht="38.25" hidden="1">
      <c r="A114" s="136"/>
      <c r="B114" s="87" t="s">
        <v>251</v>
      </c>
      <c r="C114" s="88" t="s">
        <v>14</v>
      </c>
      <c r="D114" s="88" t="s">
        <v>122</v>
      </c>
      <c r="E114" s="88" t="s">
        <v>252</v>
      </c>
      <c r="F114" s="88"/>
      <c r="G114" s="155">
        <f t="shared" si="9"/>
        <v>0</v>
      </c>
      <c r="H114" s="156">
        <f>H115</f>
        <v>0</v>
      </c>
      <c r="I114" s="156">
        <f t="shared" ref="I114:K116" si="43">I115</f>
        <v>0</v>
      </c>
      <c r="J114" s="156">
        <f t="shared" si="43"/>
        <v>0</v>
      </c>
      <c r="K114" s="156">
        <f t="shared" si="43"/>
        <v>0</v>
      </c>
    </row>
    <row r="115" spans="1:11" ht="25.5" hidden="1">
      <c r="A115" s="136"/>
      <c r="B115" s="87" t="s">
        <v>273</v>
      </c>
      <c r="C115" s="88" t="s">
        <v>14</v>
      </c>
      <c r="D115" s="88" t="s">
        <v>122</v>
      </c>
      <c r="E115" s="88" t="s">
        <v>274</v>
      </c>
      <c r="F115" s="88"/>
      <c r="G115" s="155">
        <f t="shared" ref="G115:G181" si="44">SUM(H115:K115)</f>
        <v>0</v>
      </c>
      <c r="H115" s="156">
        <f>H116</f>
        <v>0</v>
      </c>
      <c r="I115" s="156">
        <f t="shared" si="43"/>
        <v>0</v>
      </c>
      <c r="J115" s="156">
        <f t="shared" si="43"/>
        <v>0</v>
      </c>
      <c r="K115" s="156">
        <f t="shared" si="43"/>
        <v>0</v>
      </c>
    </row>
    <row r="116" spans="1:11" ht="38.25" hidden="1">
      <c r="A116" s="136"/>
      <c r="B116" s="87" t="s">
        <v>86</v>
      </c>
      <c r="C116" s="88" t="s">
        <v>14</v>
      </c>
      <c r="D116" s="88" t="s">
        <v>122</v>
      </c>
      <c r="E116" s="88" t="s">
        <v>274</v>
      </c>
      <c r="F116" s="88" t="s">
        <v>57</v>
      </c>
      <c r="G116" s="155">
        <f t="shared" si="44"/>
        <v>0</v>
      </c>
      <c r="H116" s="156">
        <f>H117</f>
        <v>0</v>
      </c>
      <c r="I116" s="156">
        <f t="shared" si="43"/>
        <v>0</v>
      </c>
      <c r="J116" s="156">
        <f t="shared" si="43"/>
        <v>0</v>
      </c>
      <c r="K116" s="156">
        <f t="shared" si="43"/>
        <v>0</v>
      </c>
    </row>
    <row r="117" spans="1:11" ht="38.25" hidden="1">
      <c r="A117" s="136"/>
      <c r="B117" s="87" t="s">
        <v>111</v>
      </c>
      <c r="C117" s="88" t="s">
        <v>14</v>
      </c>
      <c r="D117" s="88" t="s">
        <v>122</v>
      </c>
      <c r="E117" s="88" t="s">
        <v>274</v>
      </c>
      <c r="F117" s="88" t="s">
        <v>59</v>
      </c>
      <c r="G117" s="155">
        <f t="shared" si="44"/>
        <v>0</v>
      </c>
      <c r="H117" s="156">
        <f>'приложение 8.1.'!I139</f>
        <v>0</v>
      </c>
      <c r="I117" s="156">
        <f>'приложение 8.1.'!J139</f>
        <v>0</v>
      </c>
      <c r="J117" s="156">
        <f>'приложение 8.1.'!K139</f>
        <v>0</v>
      </c>
      <c r="K117" s="156">
        <f>'приложение 8.1.'!L139</f>
        <v>0</v>
      </c>
    </row>
    <row r="118" spans="1:11" ht="38.25">
      <c r="A118" s="136"/>
      <c r="B118" s="87" t="s">
        <v>269</v>
      </c>
      <c r="C118" s="88" t="s">
        <v>14</v>
      </c>
      <c r="D118" s="88" t="s">
        <v>122</v>
      </c>
      <c r="E118" s="88" t="s">
        <v>270</v>
      </c>
      <c r="F118" s="88"/>
      <c r="G118" s="155">
        <f t="shared" si="44"/>
        <v>181.4</v>
      </c>
      <c r="H118" s="156">
        <f>H119</f>
        <v>181.4</v>
      </c>
      <c r="I118" s="156">
        <f t="shared" ref="I118:K120" si="45">I119</f>
        <v>0</v>
      </c>
      <c r="J118" s="156">
        <f t="shared" si="45"/>
        <v>0</v>
      </c>
      <c r="K118" s="156">
        <f t="shared" si="45"/>
        <v>0</v>
      </c>
    </row>
    <row r="119" spans="1:11" ht="25.5">
      <c r="A119" s="136"/>
      <c r="B119" s="87" t="s">
        <v>217</v>
      </c>
      <c r="C119" s="88" t="s">
        <v>14</v>
      </c>
      <c r="D119" s="88" t="s">
        <v>122</v>
      </c>
      <c r="E119" s="88" t="s">
        <v>540</v>
      </c>
      <c r="F119" s="88"/>
      <c r="G119" s="155">
        <f t="shared" si="44"/>
        <v>181.4</v>
      </c>
      <c r="H119" s="156">
        <f>H120</f>
        <v>181.4</v>
      </c>
      <c r="I119" s="156">
        <f t="shared" si="45"/>
        <v>0</v>
      </c>
      <c r="J119" s="156">
        <f t="shared" si="45"/>
        <v>0</v>
      </c>
      <c r="K119" s="156">
        <f t="shared" si="45"/>
        <v>0</v>
      </c>
    </row>
    <row r="120" spans="1:11" ht="38.25">
      <c r="A120" s="136"/>
      <c r="B120" s="87" t="s">
        <v>86</v>
      </c>
      <c r="C120" s="88" t="s">
        <v>14</v>
      </c>
      <c r="D120" s="88" t="s">
        <v>122</v>
      </c>
      <c r="E120" s="88" t="s">
        <v>540</v>
      </c>
      <c r="F120" s="88" t="s">
        <v>57</v>
      </c>
      <c r="G120" s="155">
        <f t="shared" si="44"/>
        <v>181.4</v>
      </c>
      <c r="H120" s="156">
        <f>H121</f>
        <v>181.4</v>
      </c>
      <c r="I120" s="156">
        <f t="shared" si="45"/>
        <v>0</v>
      </c>
      <c r="J120" s="156">
        <f t="shared" si="45"/>
        <v>0</v>
      </c>
      <c r="K120" s="156">
        <f t="shared" si="45"/>
        <v>0</v>
      </c>
    </row>
    <row r="121" spans="1:11" ht="38.25">
      <c r="A121" s="136"/>
      <c r="B121" s="87" t="s">
        <v>111</v>
      </c>
      <c r="C121" s="88" t="s">
        <v>14</v>
      </c>
      <c r="D121" s="88" t="s">
        <v>122</v>
      </c>
      <c r="E121" s="88" t="s">
        <v>540</v>
      </c>
      <c r="F121" s="88" t="s">
        <v>59</v>
      </c>
      <c r="G121" s="155">
        <f t="shared" si="44"/>
        <v>181.4</v>
      </c>
      <c r="H121" s="156">
        <f>'приложение 8.1.'!I144</f>
        <v>181.4</v>
      </c>
      <c r="I121" s="156">
        <f>'приложение 8.1.'!J144</f>
        <v>0</v>
      </c>
      <c r="J121" s="156">
        <f>'приложение 8.1.'!K144</f>
        <v>0</v>
      </c>
      <c r="K121" s="156">
        <f>'приложение 8.1.'!L144</f>
        <v>0</v>
      </c>
    </row>
    <row r="122" spans="1:11" ht="51">
      <c r="A122" s="136"/>
      <c r="B122" s="87" t="s">
        <v>271</v>
      </c>
      <c r="C122" s="88" t="s">
        <v>14</v>
      </c>
      <c r="D122" s="197">
        <v>13</v>
      </c>
      <c r="E122" s="88" t="s">
        <v>272</v>
      </c>
      <c r="F122" s="88"/>
      <c r="G122" s="155">
        <f t="shared" si="44"/>
        <v>173.1</v>
      </c>
      <c r="H122" s="156">
        <f>H123</f>
        <v>173.1</v>
      </c>
      <c r="I122" s="156">
        <f t="shared" ref="I122:K124" si="46">I123</f>
        <v>0</v>
      </c>
      <c r="J122" s="156">
        <f t="shared" si="46"/>
        <v>0</v>
      </c>
      <c r="K122" s="156">
        <f t="shared" si="46"/>
        <v>0</v>
      </c>
    </row>
    <row r="123" spans="1:11" ht="25.5">
      <c r="A123" s="136"/>
      <c r="B123" s="87" t="s">
        <v>217</v>
      </c>
      <c r="C123" s="88" t="s">
        <v>14</v>
      </c>
      <c r="D123" s="197">
        <v>13</v>
      </c>
      <c r="E123" s="88" t="s">
        <v>553</v>
      </c>
      <c r="F123" s="88"/>
      <c r="G123" s="155">
        <f t="shared" si="44"/>
        <v>173.1</v>
      </c>
      <c r="H123" s="156">
        <f>H124</f>
        <v>173.1</v>
      </c>
      <c r="I123" s="156">
        <f t="shared" si="46"/>
        <v>0</v>
      </c>
      <c r="J123" s="156">
        <f t="shared" si="46"/>
        <v>0</v>
      </c>
      <c r="K123" s="156">
        <f t="shared" si="46"/>
        <v>0</v>
      </c>
    </row>
    <row r="124" spans="1:11" ht="38.25">
      <c r="A124" s="136"/>
      <c r="B124" s="87" t="s">
        <v>86</v>
      </c>
      <c r="C124" s="88" t="s">
        <v>14</v>
      </c>
      <c r="D124" s="197">
        <v>13</v>
      </c>
      <c r="E124" s="88" t="s">
        <v>553</v>
      </c>
      <c r="F124" s="88" t="s">
        <v>57</v>
      </c>
      <c r="G124" s="155">
        <f t="shared" si="44"/>
        <v>173.1</v>
      </c>
      <c r="H124" s="156">
        <f>H125</f>
        <v>173.1</v>
      </c>
      <c r="I124" s="156">
        <f t="shared" si="46"/>
        <v>0</v>
      </c>
      <c r="J124" s="156">
        <f t="shared" si="46"/>
        <v>0</v>
      </c>
      <c r="K124" s="156">
        <f t="shared" si="46"/>
        <v>0</v>
      </c>
    </row>
    <row r="125" spans="1:11" ht="38.25">
      <c r="A125" s="136"/>
      <c r="B125" s="87" t="s">
        <v>111</v>
      </c>
      <c r="C125" s="88" t="s">
        <v>14</v>
      </c>
      <c r="D125" s="197">
        <v>13</v>
      </c>
      <c r="E125" s="88" t="s">
        <v>553</v>
      </c>
      <c r="F125" s="88" t="s">
        <v>59</v>
      </c>
      <c r="G125" s="155">
        <f t="shared" si="44"/>
        <v>173.1</v>
      </c>
      <c r="H125" s="156">
        <f>'приложение 8.1.'!I149</f>
        <v>173.1</v>
      </c>
      <c r="I125" s="156">
        <f>'приложение 8.1.'!J149</f>
        <v>0</v>
      </c>
      <c r="J125" s="156">
        <f>'приложение 8.1.'!K149</f>
        <v>0</v>
      </c>
      <c r="K125" s="156">
        <f>'приложение 8.1.'!L149</f>
        <v>0</v>
      </c>
    </row>
    <row r="126" spans="1:11" ht="25.5">
      <c r="A126" s="198"/>
      <c r="B126" s="199" t="s">
        <v>2</v>
      </c>
      <c r="C126" s="200" t="s">
        <v>17</v>
      </c>
      <c r="D126" s="200" t="s">
        <v>15</v>
      </c>
      <c r="E126" s="200"/>
      <c r="F126" s="200"/>
      <c r="G126" s="155">
        <f t="shared" si="44"/>
        <v>170</v>
      </c>
      <c r="H126" s="201">
        <f>H127+H138+H151</f>
        <v>170</v>
      </c>
      <c r="I126" s="201">
        <f>I127+I138+I151</f>
        <v>0</v>
      </c>
      <c r="J126" s="201">
        <f>J127+J138+J151</f>
        <v>0</v>
      </c>
      <c r="K126" s="201">
        <f>K127+K138+K151</f>
        <v>0</v>
      </c>
    </row>
    <row r="127" spans="1:11" hidden="1">
      <c r="A127" s="180"/>
      <c r="B127" s="183" t="s">
        <v>128</v>
      </c>
      <c r="C127" s="90" t="s">
        <v>17</v>
      </c>
      <c r="D127" s="90" t="s">
        <v>18</v>
      </c>
      <c r="E127" s="90"/>
      <c r="F127" s="90"/>
      <c r="G127" s="155">
        <f t="shared" si="44"/>
        <v>0</v>
      </c>
      <c r="H127" s="155">
        <f>H128</f>
        <v>0</v>
      </c>
      <c r="I127" s="155">
        <f t="shared" ref="I127:K128" si="47">I128</f>
        <v>0</v>
      </c>
      <c r="J127" s="155">
        <f t="shared" si="47"/>
        <v>0</v>
      </c>
      <c r="K127" s="155">
        <f t="shared" si="47"/>
        <v>0</v>
      </c>
    </row>
    <row r="128" spans="1:11" ht="51" hidden="1">
      <c r="A128" s="180"/>
      <c r="B128" s="87" t="s">
        <v>141</v>
      </c>
      <c r="C128" s="88" t="s">
        <v>17</v>
      </c>
      <c r="D128" s="88" t="s">
        <v>18</v>
      </c>
      <c r="E128" s="94" t="s">
        <v>250</v>
      </c>
      <c r="F128" s="90"/>
      <c r="G128" s="155">
        <f t="shared" si="44"/>
        <v>0</v>
      </c>
      <c r="H128" s="156">
        <f>H129</f>
        <v>0</v>
      </c>
      <c r="I128" s="156">
        <f t="shared" si="47"/>
        <v>0</v>
      </c>
      <c r="J128" s="156">
        <f t="shared" si="47"/>
        <v>0</v>
      </c>
      <c r="K128" s="156">
        <f t="shared" si="47"/>
        <v>0</v>
      </c>
    </row>
    <row r="129" spans="1:11" ht="38.25" hidden="1">
      <c r="A129" s="180"/>
      <c r="B129" s="87" t="s">
        <v>251</v>
      </c>
      <c r="C129" s="88" t="s">
        <v>17</v>
      </c>
      <c r="D129" s="88" t="s">
        <v>18</v>
      </c>
      <c r="E129" s="94" t="s">
        <v>252</v>
      </c>
      <c r="F129" s="90"/>
      <c r="G129" s="155">
        <f t="shared" si="44"/>
        <v>0</v>
      </c>
      <c r="H129" s="156">
        <f>H130+H133</f>
        <v>0</v>
      </c>
      <c r="I129" s="156">
        <f t="shared" ref="I129:K129" si="48">I130+I133</f>
        <v>0</v>
      </c>
      <c r="J129" s="156">
        <f t="shared" si="48"/>
        <v>0</v>
      </c>
      <c r="K129" s="156">
        <f t="shared" si="48"/>
        <v>0</v>
      </c>
    </row>
    <row r="130" spans="1:11" s="192" customFormat="1" ht="336.75" hidden="1" customHeight="1">
      <c r="A130" s="202"/>
      <c r="B130" s="98" t="s">
        <v>467</v>
      </c>
      <c r="C130" s="96" t="s">
        <v>17</v>
      </c>
      <c r="D130" s="96" t="s">
        <v>18</v>
      </c>
      <c r="E130" s="118" t="s">
        <v>462</v>
      </c>
      <c r="F130" s="119"/>
      <c r="G130" s="153">
        <f>SUM(H130:K130)</f>
        <v>0</v>
      </c>
      <c r="H130" s="154">
        <f>H131</f>
        <v>0</v>
      </c>
      <c r="I130" s="154">
        <f t="shared" ref="I130:K130" si="49">I131</f>
        <v>0</v>
      </c>
      <c r="J130" s="154">
        <f t="shared" si="49"/>
        <v>0</v>
      </c>
      <c r="K130" s="154">
        <f t="shared" si="49"/>
        <v>0</v>
      </c>
    </row>
    <row r="131" spans="1:11" s="131" customFormat="1" ht="86.25" hidden="1" customHeight="1">
      <c r="A131" s="129"/>
      <c r="B131" s="95" t="s">
        <v>55</v>
      </c>
      <c r="C131" s="96" t="s">
        <v>17</v>
      </c>
      <c r="D131" s="96" t="s">
        <v>18</v>
      </c>
      <c r="E131" s="118" t="s">
        <v>462</v>
      </c>
      <c r="F131" s="96" t="s">
        <v>56</v>
      </c>
      <c r="G131" s="153">
        <f t="shared" ref="G131:G132" si="50">SUM(H131:K131)</f>
        <v>0</v>
      </c>
      <c r="H131" s="154">
        <f t="shared" ref="H131:K131" si="51">H132</f>
        <v>0</v>
      </c>
      <c r="I131" s="154">
        <f>I132</f>
        <v>0</v>
      </c>
      <c r="J131" s="154">
        <f t="shared" si="51"/>
        <v>0</v>
      </c>
      <c r="K131" s="154">
        <f t="shared" si="51"/>
        <v>0</v>
      </c>
    </row>
    <row r="132" spans="1:11" s="131" customFormat="1" ht="38.25" hidden="1">
      <c r="A132" s="129"/>
      <c r="B132" s="95" t="s">
        <v>104</v>
      </c>
      <c r="C132" s="96" t="s">
        <v>17</v>
      </c>
      <c r="D132" s="96" t="s">
        <v>18</v>
      </c>
      <c r="E132" s="118" t="s">
        <v>462</v>
      </c>
      <c r="F132" s="96" t="s">
        <v>105</v>
      </c>
      <c r="G132" s="153">
        <f t="shared" si="50"/>
        <v>0</v>
      </c>
      <c r="H132" s="154">
        <f>'приложение 8.1.'!I157</f>
        <v>0</v>
      </c>
      <c r="I132" s="154">
        <f>'приложение 8.1.'!J157</f>
        <v>0</v>
      </c>
      <c r="J132" s="154">
        <f>'приложение 8.1.'!K157</f>
        <v>0</v>
      </c>
      <c r="K132" s="154">
        <f>'приложение 8.1.'!L157</f>
        <v>0</v>
      </c>
    </row>
    <row r="133" spans="1:11" ht="337.5" hidden="1" customHeight="1">
      <c r="A133" s="180"/>
      <c r="B133" s="89" t="s">
        <v>468</v>
      </c>
      <c r="C133" s="88" t="s">
        <v>17</v>
      </c>
      <c r="D133" s="88" t="s">
        <v>18</v>
      </c>
      <c r="E133" s="94" t="s">
        <v>275</v>
      </c>
      <c r="F133" s="90"/>
      <c r="G133" s="155">
        <f t="shared" si="44"/>
        <v>0</v>
      </c>
      <c r="H133" s="156">
        <f>H134+H136</f>
        <v>0</v>
      </c>
      <c r="I133" s="156">
        <f t="shared" ref="I133:K133" si="52">I134+I136</f>
        <v>0</v>
      </c>
      <c r="J133" s="156">
        <f t="shared" si="52"/>
        <v>0</v>
      </c>
      <c r="K133" s="156">
        <f t="shared" si="52"/>
        <v>0</v>
      </c>
    </row>
    <row r="134" spans="1:11" ht="87" hidden="1" customHeight="1">
      <c r="A134" s="136"/>
      <c r="B134" s="87" t="s">
        <v>55</v>
      </c>
      <c r="C134" s="88" t="s">
        <v>17</v>
      </c>
      <c r="D134" s="88" t="s">
        <v>18</v>
      </c>
      <c r="E134" s="94" t="s">
        <v>275</v>
      </c>
      <c r="F134" s="88" t="s">
        <v>56</v>
      </c>
      <c r="G134" s="155">
        <f t="shared" si="44"/>
        <v>0</v>
      </c>
      <c r="H134" s="156">
        <f>H135</f>
        <v>0</v>
      </c>
      <c r="I134" s="156">
        <f t="shared" ref="I134:K134" si="53">I135</f>
        <v>0</v>
      </c>
      <c r="J134" s="156">
        <f t="shared" si="53"/>
        <v>0</v>
      </c>
      <c r="K134" s="156">
        <f t="shared" si="53"/>
        <v>0</v>
      </c>
    </row>
    <row r="135" spans="1:11" ht="38.25" hidden="1">
      <c r="A135" s="136"/>
      <c r="B135" s="87" t="s">
        <v>104</v>
      </c>
      <c r="C135" s="88" t="s">
        <v>17</v>
      </c>
      <c r="D135" s="88" t="s">
        <v>18</v>
      </c>
      <c r="E135" s="94" t="s">
        <v>275</v>
      </c>
      <c r="F135" s="88" t="s">
        <v>105</v>
      </c>
      <c r="G135" s="155">
        <f t="shared" si="44"/>
        <v>0</v>
      </c>
      <c r="H135" s="156">
        <f>'приложение 8.1.'!I162</f>
        <v>0</v>
      </c>
      <c r="I135" s="156">
        <f>'приложение 8.1.'!J162</f>
        <v>0</v>
      </c>
      <c r="J135" s="156">
        <f>'приложение 8.1.'!K162</f>
        <v>0</v>
      </c>
      <c r="K135" s="156">
        <f>'приложение 8.1.'!L162</f>
        <v>0</v>
      </c>
    </row>
    <row r="136" spans="1:11" ht="38.25" hidden="1">
      <c r="A136" s="136"/>
      <c r="B136" s="87" t="s">
        <v>86</v>
      </c>
      <c r="C136" s="88" t="s">
        <v>17</v>
      </c>
      <c r="D136" s="88" t="s">
        <v>18</v>
      </c>
      <c r="E136" s="94" t="s">
        <v>275</v>
      </c>
      <c r="F136" s="88" t="s">
        <v>57</v>
      </c>
      <c r="G136" s="155">
        <f t="shared" si="44"/>
        <v>0</v>
      </c>
      <c r="H136" s="156">
        <f>H137</f>
        <v>0</v>
      </c>
      <c r="I136" s="156">
        <f t="shared" ref="I136:K136" si="54">I137</f>
        <v>0</v>
      </c>
      <c r="J136" s="156">
        <f t="shared" si="54"/>
        <v>0</v>
      </c>
      <c r="K136" s="156">
        <f t="shared" si="54"/>
        <v>0</v>
      </c>
    </row>
    <row r="137" spans="1:11" ht="38.25" hidden="1">
      <c r="A137" s="136"/>
      <c r="B137" s="87" t="s">
        <v>111</v>
      </c>
      <c r="C137" s="88" t="s">
        <v>17</v>
      </c>
      <c r="D137" s="88" t="s">
        <v>18</v>
      </c>
      <c r="E137" s="94" t="s">
        <v>275</v>
      </c>
      <c r="F137" s="88" t="s">
        <v>59</v>
      </c>
      <c r="G137" s="155">
        <f t="shared" si="44"/>
        <v>0</v>
      </c>
      <c r="H137" s="156">
        <f>'приложение 8.1.'!I165</f>
        <v>0</v>
      </c>
      <c r="I137" s="156">
        <f>'приложение 8.1.'!J165</f>
        <v>0</v>
      </c>
      <c r="J137" s="156">
        <f>'приложение 8.1.'!K165</f>
        <v>0</v>
      </c>
      <c r="K137" s="156">
        <f>'приложение 8.1.'!L165</f>
        <v>0</v>
      </c>
    </row>
    <row r="138" spans="1:11" ht="51">
      <c r="A138" s="184"/>
      <c r="B138" s="183" t="s">
        <v>276</v>
      </c>
      <c r="C138" s="90" t="s">
        <v>17</v>
      </c>
      <c r="D138" s="90" t="s">
        <v>21</v>
      </c>
      <c r="E138" s="90"/>
      <c r="F138" s="90"/>
      <c r="G138" s="155">
        <f t="shared" si="44"/>
        <v>170</v>
      </c>
      <c r="H138" s="155">
        <f>H139</f>
        <v>170</v>
      </c>
      <c r="I138" s="155">
        <f t="shared" ref="I138:K138" si="55">I139</f>
        <v>0</v>
      </c>
      <c r="J138" s="155">
        <f t="shared" si="55"/>
        <v>0</v>
      </c>
      <c r="K138" s="155">
        <f t="shared" si="55"/>
        <v>0</v>
      </c>
    </row>
    <row r="139" spans="1:11" ht="76.5">
      <c r="A139" s="136"/>
      <c r="B139" s="87" t="s">
        <v>93</v>
      </c>
      <c r="C139" s="88" t="s">
        <v>17</v>
      </c>
      <c r="D139" s="88" t="s">
        <v>21</v>
      </c>
      <c r="E139" s="88" t="s">
        <v>277</v>
      </c>
      <c r="F139" s="88"/>
      <c r="G139" s="155">
        <f t="shared" si="44"/>
        <v>170</v>
      </c>
      <c r="H139" s="156">
        <f>H140</f>
        <v>170</v>
      </c>
      <c r="I139" s="156">
        <f t="shared" ref="I139:K140" si="56">I140</f>
        <v>0</v>
      </c>
      <c r="J139" s="156">
        <f t="shared" si="56"/>
        <v>0</v>
      </c>
      <c r="K139" s="156">
        <f t="shared" si="56"/>
        <v>0</v>
      </c>
    </row>
    <row r="140" spans="1:11" ht="63.75">
      <c r="A140" s="136"/>
      <c r="B140" s="87" t="s">
        <v>278</v>
      </c>
      <c r="C140" s="88" t="s">
        <v>17</v>
      </c>
      <c r="D140" s="88" t="s">
        <v>21</v>
      </c>
      <c r="E140" s="88" t="s">
        <v>279</v>
      </c>
      <c r="F140" s="88"/>
      <c r="G140" s="155">
        <f t="shared" si="44"/>
        <v>170</v>
      </c>
      <c r="H140" s="156">
        <f>H141+H148</f>
        <v>170</v>
      </c>
      <c r="I140" s="156">
        <f t="shared" si="56"/>
        <v>0</v>
      </c>
      <c r="J140" s="156">
        <f t="shared" si="56"/>
        <v>0</v>
      </c>
      <c r="K140" s="156">
        <f t="shared" si="56"/>
        <v>0</v>
      </c>
    </row>
    <row r="141" spans="1:11" ht="38.25" hidden="1">
      <c r="A141" s="136"/>
      <c r="B141" s="87" t="s">
        <v>200</v>
      </c>
      <c r="C141" s="88" t="s">
        <v>17</v>
      </c>
      <c r="D141" s="88" t="s">
        <v>21</v>
      </c>
      <c r="E141" s="88" t="s">
        <v>280</v>
      </c>
      <c r="F141" s="88"/>
      <c r="G141" s="155">
        <f t="shared" si="44"/>
        <v>0</v>
      </c>
      <c r="H141" s="156">
        <f>H142+H144+H146</f>
        <v>0</v>
      </c>
      <c r="I141" s="156">
        <f t="shared" ref="I141:K141" si="57">I142+I144+I146</f>
        <v>0</v>
      </c>
      <c r="J141" s="156">
        <f t="shared" si="57"/>
        <v>0</v>
      </c>
      <c r="K141" s="156">
        <f t="shared" si="57"/>
        <v>0</v>
      </c>
    </row>
    <row r="142" spans="1:11" ht="89.25" hidden="1">
      <c r="A142" s="136"/>
      <c r="B142" s="87" t="s">
        <v>55</v>
      </c>
      <c r="C142" s="88" t="s">
        <v>17</v>
      </c>
      <c r="D142" s="88" t="s">
        <v>21</v>
      </c>
      <c r="E142" s="88" t="s">
        <v>280</v>
      </c>
      <c r="F142" s="88" t="s">
        <v>56</v>
      </c>
      <c r="G142" s="155">
        <f t="shared" si="44"/>
        <v>0</v>
      </c>
      <c r="H142" s="156">
        <f>H143</f>
        <v>0</v>
      </c>
      <c r="I142" s="156">
        <f t="shared" ref="I142:K142" si="58">I143</f>
        <v>0</v>
      </c>
      <c r="J142" s="156">
        <f t="shared" si="58"/>
        <v>0</v>
      </c>
      <c r="K142" s="156">
        <f t="shared" si="58"/>
        <v>0</v>
      </c>
    </row>
    <row r="143" spans="1:11" ht="25.5" hidden="1">
      <c r="A143" s="136"/>
      <c r="B143" s="87" t="s">
        <v>67</v>
      </c>
      <c r="C143" s="88" t="s">
        <v>17</v>
      </c>
      <c r="D143" s="88" t="s">
        <v>21</v>
      </c>
      <c r="E143" s="88" t="s">
        <v>280</v>
      </c>
      <c r="F143" s="88" t="s">
        <v>68</v>
      </c>
      <c r="G143" s="155">
        <f t="shared" si="44"/>
        <v>0</v>
      </c>
      <c r="H143" s="156">
        <f>'приложение 8.1.'!I173</f>
        <v>0</v>
      </c>
      <c r="I143" s="156">
        <f>'приложение 8.1.'!J173</f>
        <v>0</v>
      </c>
      <c r="J143" s="156">
        <f>'приложение 8.1.'!K173</f>
        <v>0</v>
      </c>
      <c r="K143" s="156">
        <f>'приложение 8.1.'!L173</f>
        <v>0</v>
      </c>
    </row>
    <row r="144" spans="1:11" ht="38.25" hidden="1">
      <c r="A144" s="136"/>
      <c r="B144" s="87" t="s">
        <v>86</v>
      </c>
      <c r="C144" s="88" t="s">
        <v>17</v>
      </c>
      <c r="D144" s="88" t="s">
        <v>21</v>
      </c>
      <c r="E144" s="88" t="s">
        <v>280</v>
      </c>
      <c r="F144" s="88" t="s">
        <v>57</v>
      </c>
      <c r="G144" s="155">
        <f t="shared" si="44"/>
        <v>0</v>
      </c>
      <c r="H144" s="156">
        <f>H145</f>
        <v>0</v>
      </c>
      <c r="I144" s="156">
        <f t="shared" ref="I144:K144" si="59">I145</f>
        <v>0</v>
      </c>
      <c r="J144" s="156">
        <f t="shared" si="59"/>
        <v>0</v>
      </c>
      <c r="K144" s="156">
        <f t="shared" si="59"/>
        <v>0</v>
      </c>
    </row>
    <row r="145" spans="1:11" ht="38.25" hidden="1">
      <c r="A145" s="136"/>
      <c r="B145" s="87" t="s">
        <v>111</v>
      </c>
      <c r="C145" s="88" t="s">
        <v>17</v>
      </c>
      <c r="D145" s="88" t="s">
        <v>21</v>
      </c>
      <c r="E145" s="88" t="s">
        <v>280</v>
      </c>
      <c r="F145" s="88" t="s">
        <v>59</v>
      </c>
      <c r="G145" s="155">
        <f t="shared" si="44"/>
        <v>0</v>
      </c>
      <c r="H145" s="156">
        <f>'приложение 8.1.'!I177</f>
        <v>0</v>
      </c>
      <c r="I145" s="156">
        <f>'приложение 8.1.'!J177</f>
        <v>0</v>
      </c>
      <c r="J145" s="156">
        <f>'приложение 8.1.'!K177</f>
        <v>0</v>
      </c>
      <c r="K145" s="156">
        <f>'приложение 8.1.'!L177</f>
        <v>0</v>
      </c>
    </row>
    <row r="146" spans="1:11" hidden="1">
      <c r="A146" s="136"/>
      <c r="B146" s="91" t="s">
        <v>71</v>
      </c>
      <c r="C146" s="88" t="s">
        <v>17</v>
      </c>
      <c r="D146" s="88" t="s">
        <v>21</v>
      </c>
      <c r="E146" s="88" t="s">
        <v>280</v>
      </c>
      <c r="F146" s="88" t="s">
        <v>72</v>
      </c>
      <c r="G146" s="155">
        <f t="shared" si="44"/>
        <v>0</v>
      </c>
      <c r="H146" s="156">
        <f>H147</f>
        <v>0</v>
      </c>
      <c r="I146" s="156">
        <f t="shared" ref="I146:K146" si="60">I147</f>
        <v>0</v>
      </c>
      <c r="J146" s="156">
        <f t="shared" si="60"/>
        <v>0</v>
      </c>
      <c r="K146" s="156">
        <f t="shared" si="60"/>
        <v>0</v>
      </c>
    </row>
    <row r="147" spans="1:11" ht="25.5" hidden="1">
      <c r="A147" s="136"/>
      <c r="B147" s="91" t="s">
        <v>73</v>
      </c>
      <c r="C147" s="88" t="s">
        <v>17</v>
      </c>
      <c r="D147" s="88" t="s">
        <v>21</v>
      </c>
      <c r="E147" s="88" t="s">
        <v>280</v>
      </c>
      <c r="F147" s="88" t="s">
        <v>74</v>
      </c>
      <c r="G147" s="155">
        <f t="shared" si="44"/>
        <v>0</v>
      </c>
      <c r="H147" s="156">
        <f>'приложение 8.1.'!I181</f>
        <v>0</v>
      </c>
      <c r="I147" s="156">
        <f>'приложение 8.1.'!J181</f>
        <v>0</v>
      </c>
      <c r="J147" s="156">
        <f>'приложение 8.1.'!K181</f>
        <v>0</v>
      </c>
      <c r="K147" s="156">
        <f>'приложение 8.1.'!L181</f>
        <v>0</v>
      </c>
    </row>
    <row r="148" spans="1:11" ht="25.5">
      <c r="A148" s="136"/>
      <c r="B148" s="87" t="s">
        <v>217</v>
      </c>
      <c r="C148" s="88" t="s">
        <v>17</v>
      </c>
      <c r="D148" s="88" t="s">
        <v>21</v>
      </c>
      <c r="E148" s="88" t="s">
        <v>554</v>
      </c>
      <c r="F148" s="88"/>
      <c r="G148" s="155">
        <f t="shared" si="44"/>
        <v>170</v>
      </c>
      <c r="H148" s="156">
        <f>H149</f>
        <v>170</v>
      </c>
      <c r="I148" s="156">
        <f t="shared" ref="I148:K149" si="61">I149</f>
        <v>0</v>
      </c>
      <c r="J148" s="156">
        <f t="shared" si="61"/>
        <v>0</v>
      </c>
      <c r="K148" s="156">
        <f t="shared" si="61"/>
        <v>0</v>
      </c>
    </row>
    <row r="149" spans="1:11" ht="38.25">
      <c r="A149" s="136"/>
      <c r="B149" s="87" t="s">
        <v>86</v>
      </c>
      <c r="C149" s="88" t="s">
        <v>17</v>
      </c>
      <c r="D149" s="88" t="s">
        <v>21</v>
      </c>
      <c r="E149" s="88" t="s">
        <v>554</v>
      </c>
      <c r="F149" s="88" t="s">
        <v>57</v>
      </c>
      <c r="G149" s="155">
        <f t="shared" si="44"/>
        <v>170</v>
      </c>
      <c r="H149" s="156">
        <f>H150</f>
        <v>170</v>
      </c>
      <c r="I149" s="156">
        <f t="shared" si="61"/>
        <v>0</v>
      </c>
      <c r="J149" s="156">
        <f t="shared" si="61"/>
        <v>0</v>
      </c>
      <c r="K149" s="156">
        <f t="shared" si="61"/>
        <v>0</v>
      </c>
    </row>
    <row r="150" spans="1:11" ht="38.25">
      <c r="A150" s="136"/>
      <c r="B150" s="87" t="s">
        <v>111</v>
      </c>
      <c r="C150" s="88" t="s">
        <v>17</v>
      </c>
      <c r="D150" s="88" t="s">
        <v>21</v>
      </c>
      <c r="E150" s="88" t="s">
        <v>554</v>
      </c>
      <c r="F150" s="88" t="s">
        <v>59</v>
      </c>
      <c r="G150" s="155">
        <f t="shared" si="44"/>
        <v>170</v>
      </c>
      <c r="H150" s="156">
        <f>'приложение 8.1.'!I186</f>
        <v>170</v>
      </c>
      <c r="I150" s="156">
        <f>'приложение 8.1.'!J186</f>
        <v>0</v>
      </c>
      <c r="J150" s="156">
        <f>'приложение 8.1.'!K186</f>
        <v>0</v>
      </c>
      <c r="K150" s="156">
        <f>'приложение 8.1.'!L186</f>
        <v>0</v>
      </c>
    </row>
    <row r="151" spans="1:11" ht="38.25" hidden="1">
      <c r="A151" s="184"/>
      <c r="B151" s="183" t="s">
        <v>45</v>
      </c>
      <c r="C151" s="90" t="s">
        <v>17</v>
      </c>
      <c r="D151" s="90" t="s">
        <v>39</v>
      </c>
      <c r="E151" s="90"/>
      <c r="F151" s="90"/>
      <c r="G151" s="155">
        <f t="shared" si="44"/>
        <v>0</v>
      </c>
      <c r="H151" s="155">
        <f>H152+H181</f>
        <v>0</v>
      </c>
      <c r="I151" s="155">
        <f>I152+I181</f>
        <v>0</v>
      </c>
      <c r="J151" s="155">
        <f>J152+J181</f>
        <v>0</v>
      </c>
      <c r="K151" s="155">
        <f>K152+K181</f>
        <v>0</v>
      </c>
    </row>
    <row r="152" spans="1:11" ht="51" hidden="1">
      <c r="A152" s="136"/>
      <c r="B152" s="87" t="s">
        <v>127</v>
      </c>
      <c r="C152" s="88" t="s">
        <v>17</v>
      </c>
      <c r="D152" s="88" t="s">
        <v>39</v>
      </c>
      <c r="E152" s="88" t="s">
        <v>264</v>
      </c>
      <c r="F152" s="88"/>
      <c r="G152" s="155">
        <f t="shared" si="44"/>
        <v>0</v>
      </c>
      <c r="H152" s="156">
        <f>H153+H171+H176</f>
        <v>0</v>
      </c>
      <c r="I152" s="156">
        <f>I153+I171</f>
        <v>0</v>
      </c>
      <c r="J152" s="156">
        <f>J153+J171</f>
        <v>0</v>
      </c>
      <c r="K152" s="156">
        <f>K153+K171</f>
        <v>0</v>
      </c>
    </row>
    <row r="153" spans="1:11" ht="25.5" hidden="1">
      <c r="A153" s="133"/>
      <c r="B153" s="87" t="s">
        <v>265</v>
      </c>
      <c r="C153" s="88" t="s">
        <v>17</v>
      </c>
      <c r="D153" s="88" t="s">
        <v>39</v>
      </c>
      <c r="E153" s="88" t="s">
        <v>266</v>
      </c>
      <c r="F153" s="88"/>
      <c r="G153" s="155">
        <f t="shared" si="44"/>
        <v>0</v>
      </c>
      <c r="H153" s="156">
        <f>H154+H157+H160+H163+H166</f>
        <v>0</v>
      </c>
      <c r="I153" s="156">
        <f t="shared" ref="I153:K153" si="62">I154+I157+I160+I166</f>
        <v>0</v>
      </c>
      <c r="J153" s="156">
        <f t="shared" si="62"/>
        <v>0</v>
      </c>
      <c r="K153" s="156">
        <f t="shared" si="62"/>
        <v>0</v>
      </c>
    </row>
    <row r="154" spans="1:11" ht="198.75" hidden="1" customHeight="1">
      <c r="A154" s="133"/>
      <c r="B154" s="89" t="s">
        <v>469</v>
      </c>
      <c r="C154" s="88" t="s">
        <v>17</v>
      </c>
      <c r="D154" s="88" t="s">
        <v>39</v>
      </c>
      <c r="E154" s="88" t="s">
        <v>281</v>
      </c>
      <c r="F154" s="88"/>
      <c r="G154" s="155">
        <f t="shared" si="44"/>
        <v>0</v>
      </c>
      <c r="H154" s="156">
        <f>H155</f>
        <v>0</v>
      </c>
      <c r="I154" s="156">
        <f t="shared" ref="I154:K155" si="63">I155</f>
        <v>0</v>
      </c>
      <c r="J154" s="156">
        <f t="shared" si="63"/>
        <v>0</v>
      </c>
      <c r="K154" s="156">
        <f t="shared" si="63"/>
        <v>0</v>
      </c>
    </row>
    <row r="155" spans="1:11" ht="89.25" hidden="1">
      <c r="A155" s="136"/>
      <c r="B155" s="87" t="s">
        <v>55</v>
      </c>
      <c r="C155" s="88" t="s">
        <v>17</v>
      </c>
      <c r="D155" s="88" t="s">
        <v>39</v>
      </c>
      <c r="E155" s="88" t="s">
        <v>281</v>
      </c>
      <c r="F155" s="88" t="s">
        <v>56</v>
      </c>
      <c r="G155" s="155">
        <f t="shared" si="44"/>
        <v>0</v>
      </c>
      <c r="H155" s="156">
        <f>H156</f>
        <v>0</v>
      </c>
      <c r="I155" s="156">
        <f t="shared" si="63"/>
        <v>0</v>
      </c>
      <c r="J155" s="156">
        <f t="shared" si="63"/>
        <v>0</v>
      </c>
      <c r="K155" s="156">
        <f t="shared" si="63"/>
        <v>0</v>
      </c>
    </row>
    <row r="156" spans="1:11" ht="38.25" hidden="1">
      <c r="A156" s="136"/>
      <c r="B156" s="87" t="s">
        <v>104</v>
      </c>
      <c r="C156" s="88" t="s">
        <v>17</v>
      </c>
      <c r="D156" s="88" t="s">
        <v>39</v>
      </c>
      <c r="E156" s="88" t="s">
        <v>281</v>
      </c>
      <c r="F156" s="88" t="s">
        <v>105</v>
      </c>
      <c r="G156" s="155">
        <f t="shared" si="44"/>
        <v>0</v>
      </c>
      <c r="H156" s="156">
        <f>'приложение 8.1.'!I193</f>
        <v>0</v>
      </c>
      <c r="I156" s="156">
        <f>'приложение 8.1.'!J193</f>
        <v>0</v>
      </c>
      <c r="J156" s="156">
        <f>'приложение 8.1.'!K193</f>
        <v>0</v>
      </c>
      <c r="K156" s="156">
        <f>'приложение 8.1.'!L193</f>
        <v>0</v>
      </c>
    </row>
    <row r="157" spans="1:11" ht="225" hidden="1" customHeight="1">
      <c r="A157" s="136"/>
      <c r="B157" s="89" t="s">
        <v>470</v>
      </c>
      <c r="C157" s="88" t="s">
        <v>17</v>
      </c>
      <c r="D157" s="88" t="s">
        <v>39</v>
      </c>
      <c r="E157" s="88" t="s">
        <v>282</v>
      </c>
      <c r="F157" s="88"/>
      <c r="G157" s="155">
        <f t="shared" si="44"/>
        <v>0</v>
      </c>
      <c r="H157" s="156">
        <f>H158</f>
        <v>0</v>
      </c>
      <c r="I157" s="156">
        <f t="shared" ref="I157:K158" si="64">I158</f>
        <v>0</v>
      </c>
      <c r="J157" s="156">
        <f t="shared" si="64"/>
        <v>0</v>
      </c>
      <c r="K157" s="156">
        <f t="shared" si="64"/>
        <v>0</v>
      </c>
    </row>
    <row r="158" spans="1:11" ht="89.25" hidden="1">
      <c r="A158" s="136"/>
      <c r="B158" s="87" t="s">
        <v>55</v>
      </c>
      <c r="C158" s="88" t="s">
        <v>17</v>
      </c>
      <c r="D158" s="88" t="s">
        <v>39</v>
      </c>
      <c r="E158" s="88" t="s">
        <v>282</v>
      </c>
      <c r="F158" s="88" t="s">
        <v>56</v>
      </c>
      <c r="G158" s="155">
        <f t="shared" si="44"/>
        <v>0</v>
      </c>
      <c r="H158" s="156">
        <f>H159</f>
        <v>0</v>
      </c>
      <c r="I158" s="156">
        <f t="shared" si="64"/>
        <v>0</v>
      </c>
      <c r="J158" s="156">
        <f t="shared" si="64"/>
        <v>0</v>
      </c>
      <c r="K158" s="156">
        <f t="shared" si="64"/>
        <v>0</v>
      </c>
    </row>
    <row r="159" spans="1:11" ht="38.25" hidden="1">
      <c r="A159" s="136"/>
      <c r="B159" s="87" t="s">
        <v>104</v>
      </c>
      <c r="C159" s="88" t="s">
        <v>17</v>
      </c>
      <c r="D159" s="88" t="s">
        <v>39</v>
      </c>
      <c r="E159" s="88" t="s">
        <v>282</v>
      </c>
      <c r="F159" s="88" t="s">
        <v>105</v>
      </c>
      <c r="G159" s="155">
        <f t="shared" si="44"/>
        <v>0</v>
      </c>
      <c r="H159" s="156">
        <f>'приложение 8.1.'!I197</f>
        <v>0</v>
      </c>
      <c r="I159" s="156">
        <f>'приложение 8.1.'!J197</f>
        <v>0</v>
      </c>
      <c r="J159" s="156">
        <f>'приложение 8.1.'!K197</f>
        <v>0</v>
      </c>
      <c r="K159" s="156">
        <f>'приложение 8.1.'!L197</f>
        <v>0</v>
      </c>
    </row>
    <row r="160" spans="1:11" ht="276" hidden="1" customHeight="1">
      <c r="A160" s="136"/>
      <c r="B160" s="87" t="s">
        <v>471</v>
      </c>
      <c r="C160" s="88" t="s">
        <v>17</v>
      </c>
      <c r="D160" s="88" t="s">
        <v>39</v>
      </c>
      <c r="E160" s="88" t="s">
        <v>283</v>
      </c>
      <c r="F160" s="88"/>
      <c r="G160" s="155">
        <f t="shared" si="44"/>
        <v>0</v>
      </c>
      <c r="H160" s="156">
        <f>H161</f>
        <v>0</v>
      </c>
      <c r="I160" s="156">
        <f t="shared" ref="I160:K161" si="65">I161</f>
        <v>0</v>
      </c>
      <c r="J160" s="156">
        <f t="shared" si="65"/>
        <v>0</v>
      </c>
      <c r="K160" s="156">
        <f t="shared" si="65"/>
        <v>0</v>
      </c>
    </row>
    <row r="161" spans="1:11" ht="38.25" hidden="1">
      <c r="A161" s="136"/>
      <c r="B161" s="87" t="s">
        <v>86</v>
      </c>
      <c r="C161" s="88" t="s">
        <v>17</v>
      </c>
      <c r="D161" s="88" t="s">
        <v>39</v>
      </c>
      <c r="E161" s="88" t="s">
        <v>283</v>
      </c>
      <c r="F161" s="88" t="s">
        <v>57</v>
      </c>
      <c r="G161" s="155">
        <f t="shared" si="44"/>
        <v>0</v>
      </c>
      <c r="H161" s="156">
        <f>H162</f>
        <v>0</v>
      </c>
      <c r="I161" s="156">
        <f t="shared" si="65"/>
        <v>0</v>
      </c>
      <c r="J161" s="156">
        <f t="shared" si="65"/>
        <v>0</v>
      </c>
      <c r="K161" s="156">
        <f t="shared" si="65"/>
        <v>0</v>
      </c>
    </row>
    <row r="162" spans="1:11" ht="38.25" hidden="1">
      <c r="A162" s="136"/>
      <c r="B162" s="87" t="s">
        <v>111</v>
      </c>
      <c r="C162" s="88" t="s">
        <v>17</v>
      </c>
      <c r="D162" s="88" t="s">
        <v>39</v>
      </c>
      <c r="E162" s="88" t="s">
        <v>283</v>
      </c>
      <c r="F162" s="88" t="s">
        <v>59</v>
      </c>
      <c r="G162" s="155">
        <f t="shared" si="44"/>
        <v>0</v>
      </c>
      <c r="H162" s="156">
        <f>'приложение 8.1.'!I201</f>
        <v>0</v>
      </c>
      <c r="I162" s="156">
        <f>'приложение 8.1.'!J201</f>
        <v>0</v>
      </c>
      <c r="J162" s="156">
        <f>'приложение 8.1.'!K201</f>
        <v>0</v>
      </c>
      <c r="K162" s="156">
        <f>'приложение 8.1.'!L201</f>
        <v>0</v>
      </c>
    </row>
    <row r="163" spans="1:11" ht="300.75" hidden="1" customHeight="1">
      <c r="A163" s="133"/>
      <c r="B163" s="87" t="s">
        <v>472</v>
      </c>
      <c r="C163" s="88" t="s">
        <v>17</v>
      </c>
      <c r="D163" s="88" t="s">
        <v>39</v>
      </c>
      <c r="E163" s="88" t="s">
        <v>284</v>
      </c>
      <c r="F163" s="88"/>
      <c r="G163" s="155">
        <f t="shared" si="44"/>
        <v>0</v>
      </c>
      <c r="H163" s="156">
        <f>H164</f>
        <v>0</v>
      </c>
      <c r="I163" s="156">
        <f t="shared" ref="I163:K164" si="66">I164</f>
        <v>0</v>
      </c>
      <c r="J163" s="156">
        <f t="shared" si="66"/>
        <v>0</v>
      </c>
      <c r="K163" s="156">
        <f t="shared" si="66"/>
        <v>0</v>
      </c>
    </row>
    <row r="164" spans="1:11" ht="38.25" hidden="1">
      <c r="A164" s="136"/>
      <c r="B164" s="87" t="s">
        <v>86</v>
      </c>
      <c r="C164" s="88" t="s">
        <v>17</v>
      </c>
      <c r="D164" s="88" t="s">
        <v>39</v>
      </c>
      <c r="E164" s="88" t="s">
        <v>284</v>
      </c>
      <c r="F164" s="88" t="s">
        <v>57</v>
      </c>
      <c r="G164" s="155">
        <f t="shared" si="44"/>
        <v>0</v>
      </c>
      <c r="H164" s="156">
        <f>H165</f>
        <v>0</v>
      </c>
      <c r="I164" s="156">
        <f t="shared" si="66"/>
        <v>0</v>
      </c>
      <c r="J164" s="156">
        <f t="shared" si="66"/>
        <v>0</v>
      </c>
      <c r="K164" s="156">
        <f t="shared" si="66"/>
        <v>0</v>
      </c>
    </row>
    <row r="165" spans="1:11" ht="38.25" hidden="1">
      <c r="A165" s="136"/>
      <c r="B165" s="87" t="s">
        <v>111</v>
      </c>
      <c r="C165" s="88" t="s">
        <v>17</v>
      </c>
      <c r="D165" s="88" t="s">
        <v>39</v>
      </c>
      <c r="E165" s="88" t="s">
        <v>284</v>
      </c>
      <c r="F165" s="88" t="s">
        <v>59</v>
      </c>
      <c r="G165" s="155">
        <f t="shared" si="44"/>
        <v>0</v>
      </c>
      <c r="H165" s="156">
        <f>'приложение 8.1.'!I205</f>
        <v>0</v>
      </c>
      <c r="I165" s="156">
        <f>'приложение 8.1.'!J205</f>
        <v>0</v>
      </c>
      <c r="J165" s="156">
        <f>'приложение 8.1.'!K205</f>
        <v>0</v>
      </c>
      <c r="K165" s="156">
        <f>'приложение 8.1.'!L205</f>
        <v>0</v>
      </c>
    </row>
    <row r="166" spans="1:11" ht="25.5" hidden="1">
      <c r="A166" s="133"/>
      <c r="B166" s="87" t="s">
        <v>217</v>
      </c>
      <c r="C166" s="88" t="s">
        <v>17</v>
      </c>
      <c r="D166" s="88" t="s">
        <v>39</v>
      </c>
      <c r="E166" s="88" t="s">
        <v>548</v>
      </c>
      <c r="F166" s="88"/>
      <c r="G166" s="155">
        <f t="shared" si="44"/>
        <v>0</v>
      </c>
      <c r="H166" s="156">
        <f>H169+H168</f>
        <v>0</v>
      </c>
      <c r="I166" s="156">
        <f t="shared" ref="I166:K166" si="67">I169</f>
        <v>0</v>
      </c>
      <c r="J166" s="156">
        <f t="shared" si="67"/>
        <v>0</v>
      </c>
      <c r="K166" s="156">
        <f t="shared" si="67"/>
        <v>0</v>
      </c>
    </row>
    <row r="167" spans="1:11" ht="38.25" hidden="1">
      <c r="A167" s="136"/>
      <c r="B167" s="87" t="s">
        <v>86</v>
      </c>
      <c r="C167" s="88" t="s">
        <v>17</v>
      </c>
      <c r="D167" s="88" t="s">
        <v>39</v>
      </c>
      <c r="E167" s="88" t="s">
        <v>284</v>
      </c>
      <c r="F167" s="88" t="s">
        <v>57</v>
      </c>
      <c r="G167" s="155">
        <f t="shared" ref="G167:G168" si="68">SUM(H167:K167)</f>
        <v>0</v>
      </c>
      <c r="H167" s="156">
        <f>H168</f>
        <v>0</v>
      </c>
      <c r="I167" s="156">
        <f t="shared" ref="I167:K167" si="69">I168</f>
        <v>0</v>
      </c>
      <c r="J167" s="156">
        <f t="shared" si="69"/>
        <v>0</v>
      </c>
      <c r="K167" s="156">
        <f t="shared" si="69"/>
        <v>0</v>
      </c>
    </row>
    <row r="168" spans="1:11" ht="38.25" hidden="1">
      <c r="A168" s="136"/>
      <c r="B168" s="87" t="s">
        <v>111</v>
      </c>
      <c r="C168" s="88" t="s">
        <v>17</v>
      </c>
      <c r="D168" s="88" t="s">
        <v>39</v>
      </c>
      <c r="E168" s="88" t="s">
        <v>284</v>
      </c>
      <c r="F168" s="88" t="s">
        <v>59</v>
      </c>
      <c r="G168" s="155">
        <f t="shared" si="68"/>
        <v>0</v>
      </c>
      <c r="H168" s="156">
        <f>'приложение 8.1.'!I208</f>
        <v>0</v>
      </c>
      <c r="I168" s="156">
        <f>'приложение 8.1.'!J208</f>
        <v>0</v>
      </c>
      <c r="J168" s="156">
        <f>'приложение 8.1.'!K208</f>
        <v>0</v>
      </c>
      <c r="K168" s="156">
        <f>'приложение 8.1.'!L208</f>
        <v>0</v>
      </c>
    </row>
    <row r="169" spans="1:11" ht="51" hidden="1">
      <c r="A169" s="203"/>
      <c r="B169" s="204" t="s">
        <v>224</v>
      </c>
      <c r="C169" s="88" t="s">
        <v>17</v>
      </c>
      <c r="D169" s="88" t="s">
        <v>39</v>
      </c>
      <c r="E169" s="88" t="s">
        <v>548</v>
      </c>
      <c r="F169" s="134" t="s">
        <v>49</v>
      </c>
      <c r="G169" s="155">
        <f t="shared" si="44"/>
        <v>0</v>
      </c>
      <c r="H169" s="205">
        <f>H170</f>
        <v>0</v>
      </c>
      <c r="I169" s="205">
        <f t="shared" ref="I169:K169" si="70">I170</f>
        <v>0</v>
      </c>
      <c r="J169" s="205">
        <f t="shared" si="70"/>
        <v>0</v>
      </c>
      <c r="K169" s="205">
        <f t="shared" si="70"/>
        <v>0</v>
      </c>
    </row>
    <row r="170" spans="1:11" hidden="1">
      <c r="A170" s="203"/>
      <c r="B170" s="204" t="s">
        <v>51</v>
      </c>
      <c r="C170" s="88" t="s">
        <v>17</v>
      </c>
      <c r="D170" s="88" t="s">
        <v>39</v>
      </c>
      <c r="E170" s="88" t="s">
        <v>548</v>
      </c>
      <c r="F170" s="134" t="s">
        <v>50</v>
      </c>
      <c r="G170" s="155">
        <f t="shared" si="44"/>
        <v>0</v>
      </c>
      <c r="H170" s="205">
        <f>'приложение 8.1.'!I212+'приложение 8.1.'!I929</f>
        <v>0</v>
      </c>
      <c r="I170" s="205">
        <f>'приложение 8.1.'!J212+'приложение 8.1.'!J929</f>
        <v>0</v>
      </c>
      <c r="J170" s="205">
        <f>'приложение 8.1.'!K212+'приложение 8.1.'!K929</f>
        <v>0</v>
      </c>
      <c r="K170" s="205">
        <f>'приложение 8.1.'!L212+'приложение 8.1.'!L929</f>
        <v>0</v>
      </c>
    </row>
    <row r="171" spans="1:11" ht="51" hidden="1">
      <c r="A171" s="206"/>
      <c r="B171" s="204" t="s">
        <v>285</v>
      </c>
      <c r="C171" s="88" t="s">
        <v>17</v>
      </c>
      <c r="D171" s="88" t="s">
        <v>39</v>
      </c>
      <c r="E171" s="88" t="s">
        <v>286</v>
      </c>
      <c r="F171" s="134"/>
      <c r="G171" s="155">
        <f t="shared" si="44"/>
        <v>0</v>
      </c>
      <c r="H171" s="207">
        <f>H172</f>
        <v>0</v>
      </c>
      <c r="I171" s="207">
        <f t="shared" ref="I171:K172" si="71">I172</f>
        <v>0</v>
      </c>
      <c r="J171" s="207">
        <f t="shared" si="71"/>
        <v>0</v>
      </c>
      <c r="K171" s="207">
        <f t="shared" si="71"/>
        <v>0</v>
      </c>
    </row>
    <row r="172" spans="1:11" ht="25.5" hidden="1">
      <c r="A172" s="206"/>
      <c r="B172" s="87" t="s">
        <v>217</v>
      </c>
      <c r="C172" s="88" t="s">
        <v>17</v>
      </c>
      <c r="D172" s="88" t="s">
        <v>39</v>
      </c>
      <c r="E172" s="88" t="s">
        <v>547</v>
      </c>
      <c r="F172" s="134"/>
      <c r="G172" s="155">
        <f t="shared" si="44"/>
        <v>0</v>
      </c>
      <c r="H172" s="207">
        <f>H173</f>
        <v>0</v>
      </c>
      <c r="I172" s="207">
        <f t="shared" si="71"/>
        <v>0</v>
      </c>
      <c r="J172" s="207">
        <f t="shared" si="71"/>
        <v>0</v>
      </c>
      <c r="K172" s="207">
        <f t="shared" si="71"/>
        <v>0</v>
      </c>
    </row>
    <row r="173" spans="1:11" ht="51" hidden="1">
      <c r="A173" s="203"/>
      <c r="B173" s="204" t="s">
        <v>224</v>
      </c>
      <c r="C173" s="88" t="s">
        <v>17</v>
      </c>
      <c r="D173" s="88" t="s">
        <v>39</v>
      </c>
      <c r="E173" s="88" t="s">
        <v>547</v>
      </c>
      <c r="F173" s="134" t="s">
        <v>49</v>
      </c>
      <c r="G173" s="155">
        <f t="shared" si="44"/>
        <v>0</v>
      </c>
      <c r="H173" s="205">
        <f>H174+H175</f>
        <v>0</v>
      </c>
      <c r="I173" s="205">
        <f t="shared" ref="I173:K173" si="72">I174+I175</f>
        <v>0</v>
      </c>
      <c r="J173" s="205">
        <f t="shared" si="72"/>
        <v>0</v>
      </c>
      <c r="K173" s="205">
        <f t="shared" si="72"/>
        <v>0</v>
      </c>
    </row>
    <row r="174" spans="1:11" hidden="1">
      <c r="A174" s="203"/>
      <c r="B174" s="204" t="s">
        <v>51</v>
      </c>
      <c r="C174" s="88" t="s">
        <v>17</v>
      </c>
      <c r="D174" s="88" t="s">
        <v>39</v>
      </c>
      <c r="E174" s="88" t="s">
        <v>547</v>
      </c>
      <c r="F174" s="134" t="s">
        <v>50</v>
      </c>
      <c r="G174" s="155">
        <f t="shared" si="44"/>
        <v>0</v>
      </c>
      <c r="H174" s="205">
        <f>'приложение 8.1.'!I217+'приложение 8.1.'!I934</f>
        <v>0</v>
      </c>
      <c r="I174" s="205">
        <f>'приложение 8.1.'!J217+'приложение 8.1.'!J934</f>
        <v>0</v>
      </c>
      <c r="J174" s="205">
        <f>'приложение 8.1.'!K217+'приложение 8.1.'!K934</f>
        <v>0</v>
      </c>
      <c r="K174" s="205">
        <f>'приложение 8.1.'!L217+'приложение 8.1.'!L934</f>
        <v>0</v>
      </c>
    </row>
    <row r="175" spans="1:11" hidden="1">
      <c r="A175" s="206"/>
      <c r="B175" s="204" t="s">
        <v>66</v>
      </c>
      <c r="C175" s="88" t="s">
        <v>17</v>
      </c>
      <c r="D175" s="88" t="s">
        <v>39</v>
      </c>
      <c r="E175" s="88" t="s">
        <v>547</v>
      </c>
      <c r="F175" s="134" t="s">
        <v>64</v>
      </c>
      <c r="G175" s="155">
        <f t="shared" si="44"/>
        <v>0</v>
      </c>
      <c r="H175" s="207">
        <f>'приложение 8.1.'!I219</f>
        <v>0</v>
      </c>
      <c r="I175" s="207">
        <f>'приложение 8.1.'!J219</f>
        <v>0</v>
      </c>
      <c r="J175" s="207">
        <f>'приложение 8.1.'!K219</f>
        <v>0</v>
      </c>
      <c r="K175" s="207">
        <f>'приложение 8.1.'!L219</f>
        <v>0</v>
      </c>
    </row>
    <row r="176" spans="1:11" ht="25.5" hidden="1">
      <c r="A176" s="206"/>
      <c r="B176" s="204" t="s">
        <v>287</v>
      </c>
      <c r="C176" s="88" t="s">
        <v>17</v>
      </c>
      <c r="D176" s="88" t="s">
        <v>39</v>
      </c>
      <c r="E176" s="88" t="s">
        <v>288</v>
      </c>
      <c r="F176" s="134"/>
      <c r="G176" s="155">
        <f t="shared" si="44"/>
        <v>0</v>
      </c>
      <c r="H176" s="207">
        <f>H177</f>
        <v>0</v>
      </c>
      <c r="I176" s="207">
        <f t="shared" ref="I176:K177" si="73">I177</f>
        <v>0</v>
      </c>
      <c r="J176" s="207">
        <f t="shared" si="73"/>
        <v>0</v>
      </c>
      <c r="K176" s="207">
        <f t="shared" si="73"/>
        <v>0</v>
      </c>
    </row>
    <row r="177" spans="1:11" ht="25.5" hidden="1">
      <c r="A177" s="206"/>
      <c r="B177" s="87" t="s">
        <v>217</v>
      </c>
      <c r="C177" s="88" t="s">
        <v>17</v>
      </c>
      <c r="D177" s="88" t="s">
        <v>39</v>
      </c>
      <c r="E177" s="88" t="s">
        <v>546</v>
      </c>
      <c r="F177" s="134"/>
      <c r="G177" s="155">
        <f t="shared" si="44"/>
        <v>0</v>
      </c>
      <c r="H177" s="207">
        <f>H178</f>
        <v>0</v>
      </c>
      <c r="I177" s="207">
        <f t="shared" si="73"/>
        <v>0</v>
      </c>
      <c r="J177" s="207">
        <f t="shared" si="73"/>
        <v>0</v>
      </c>
      <c r="K177" s="207">
        <f t="shared" si="73"/>
        <v>0</v>
      </c>
    </row>
    <row r="178" spans="1:11" ht="51" hidden="1">
      <c r="A178" s="203"/>
      <c r="B178" s="204" t="s">
        <v>224</v>
      </c>
      <c r="C178" s="88" t="s">
        <v>17</v>
      </c>
      <c r="D178" s="88" t="s">
        <v>39</v>
      </c>
      <c r="E178" s="88" t="s">
        <v>546</v>
      </c>
      <c r="F178" s="134" t="s">
        <v>49</v>
      </c>
      <c r="G178" s="155">
        <f t="shared" si="44"/>
        <v>0</v>
      </c>
      <c r="H178" s="205">
        <f>H179+H180</f>
        <v>0</v>
      </c>
      <c r="I178" s="205">
        <f t="shared" ref="I178:K178" si="74">I179+I180</f>
        <v>0</v>
      </c>
      <c r="J178" s="205">
        <f t="shared" si="74"/>
        <v>0</v>
      </c>
      <c r="K178" s="205">
        <f t="shared" si="74"/>
        <v>0</v>
      </c>
    </row>
    <row r="179" spans="1:11" hidden="1">
      <c r="A179" s="203"/>
      <c r="B179" s="204" t="s">
        <v>51</v>
      </c>
      <c r="C179" s="88" t="s">
        <v>17</v>
      </c>
      <c r="D179" s="88" t="s">
        <v>39</v>
      </c>
      <c r="E179" s="88" t="s">
        <v>546</v>
      </c>
      <c r="F179" s="134" t="s">
        <v>50</v>
      </c>
      <c r="G179" s="155">
        <f t="shared" si="44"/>
        <v>0</v>
      </c>
      <c r="H179" s="205">
        <f>'приложение 8.1.'!I224+'приложение 8.1.'!I939</f>
        <v>0</v>
      </c>
      <c r="I179" s="205">
        <f>'приложение 8.1.'!J224+'приложение 8.1.'!J939</f>
        <v>0</v>
      </c>
      <c r="J179" s="205">
        <f>'приложение 8.1.'!K224+'приложение 8.1.'!K939</f>
        <v>0</v>
      </c>
      <c r="K179" s="205">
        <f>'приложение 8.1.'!L224+'приложение 8.1.'!L939</f>
        <v>0</v>
      </c>
    </row>
    <row r="180" spans="1:11" hidden="1">
      <c r="A180" s="206"/>
      <c r="B180" s="204" t="s">
        <v>66</v>
      </c>
      <c r="C180" s="88" t="s">
        <v>17</v>
      </c>
      <c r="D180" s="88" t="s">
        <v>39</v>
      </c>
      <c r="E180" s="88" t="s">
        <v>546</v>
      </c>
      <c r="F180" s="134" t="s">
        <v>64</v>
      </c>
      <c r="G180" s="155">
        <f t="shared" si="44"/>
        <v>0</v>
      </c>
      <c r="H180" s="207">
        <f>'приложение 8.1.'!I226</f>
        <v>0</v>
      </c>
      <c r="I180" s="207">
        <f>'приложение 8.1.'!J226</f>
        <v>0</v>
      </c>
      <c r="J180" s="207">
        <f>'приложение 8.1.'!K226</f>
        <v>0</v>
      </c>
      <c r="K180" s="207">
        <f>'приложение 8.1.'!L226</f>
        <v>0</v>
      </c>
    </row>
    <row r="181" spans="1:11" ht="76.5" hidden="1">
      <c r="A181" s="206"/>
      <c r="B181" s="204" t="s">
        <v>93</v>
      </c>
      <c r="C181" s="88" t="s">
        <v>17</v>
      </c>
      <c r="D181" s="88" t="s">
        <v>39</v>
      </c>
      <c r="E181" s="88" t="s">
        <v>277</v>
      </c>
      <c r="F181" s="134"/>
      <c r="G181" s="155">
        <f t="shared" si="44"/>
        <v>0</v>
      </c>
      <c r="H181" s="207">
        <f>H186+H182</f>
        <v>0</v>
      </c>
      <c r="I181" s="207">
        <f t="shared" ref="I181:K181" si="75">I186</f>
        <v>0</v>
      </c>
      <c r="J181" s="207">
        <f t="shared" si="75"/>
        <v>0</v>
      </c>
      <c r="K181" s="207">
        <f t="shared" si="75"/>
        <v>0</v>
      </c>
    </row>
    <row r="182" spans="1:11" ht="63.75" hidden="1">
      <c r="A182" s="206"/>
      <c r="B182" s="204" t="s">
        <v>537</v>
      </c>
      <c r="C182" s="88" t="s">
        <v>17</v>
      </c>
      <c r="D182" s="88" t="s">
        <v>39</v>
      </c>
      <c r="E182" s="88" t="s">
        <v>279</v>
      </c>
      <c r="F182" s="134"/>
      <c r="G182" s="155">
        <f t="shared" ref="G182:G185" si="76">SUM(H182:K182)</f>
        <v>0</v>
      </c>
      <c r="H182" s="207">
        <f>H183</f>
        <v>0</v>
      </c>
      <c r="I182" s="207">
        <f t="shared" ref="I182:K184" si="77">I183</f>
        <v>0</v>
      </c>
      <c r="J182" s="207">
        <f t="shared" si="77"/>
        <v>0</v>
      </c>
      <c r="K182" s="207">
        <f t="shared" si="77"/>
        <v>0</v>
      </c>
    </row>
    <row r="183" spans="1:11" ht="25.5" hidden="1">
      <c r="A183" s="206"/>
      <c r="B183" s="87" t="s">
        <v>217</v>
      </c>
      <c r="C183" s="88" t="s">
        <v>17</v>
      </c>
      <c r="D183" s="88" t="s">
        <v>39</v>
      </c>
      <c r="E183" s="88" t="s">
        <v>554</v>
      </c>
      <c r="F183" s="134"/>
      <c r="G183" s="155">
        <f t="shared" si="76"/>
        <v>0</v>
      </c>
      <c r="H183" s="207">
        <f>H184</f>
        <v>0</v>
      </c>
      <c r="I183" s="207">
        <f t="shared" si="77"/>
        <v>0</v>
      </c>
      <c r="J183" s="207">
        <f t="shared" si="77"/>
        <v>0</v>
      </c>
      <c r="K183" s="207">
        <f t="shared" si="77"/>
        <v>0</v>
      </c>
    </row>
    <row r="184" spans="1:11" ht="38.25" hidden="1">
      <c r="A184" s="136"/>
      <c r="B184" s="87" t="s">
        <v>86</v>
      </c>
      <c r="C184" s="88" t="s">
        <v>17</v>
      </c>
      <c r="D184" s="88" t="s">
        <v>39</v>
      </c>
      <c r="E184" s="88" t="s">
        <v>554</v>
      </c>
      <c r="F184" s="88" t="s">
        <v>57</v>
      </c>
      <c r="G184" s="155">
        <f t="shared" si="76"/>
        <v>0</v>
      </c>
      <c r="H184" s="156">
        <f>H185</f>
        <v>0</v>
      </c>
      <c r="I184" s="156">
        <f t="shared" si="77"/>
        <v>0</v>
      </c>
      <c r="J184" s="156">
        <f t="shared" si="77"/>
        <v>0</v>
      </c>
      <c r="K184" s="156">
        <f t="shared" si="77"/>
        <v>0</v>
      </c>
    </row>
    <row r="185" spans="1:11" ht="38.25" hidden="1">
      <c r="A185" s="136"/>
      <c r="B185" s="87" t="s">
        <v>111</v>
      </c>
      <c r="C185" s="88" t="s">
        <v>17</v>
      </c>
      <c r="D185" s="88" t="s">
        <v>39</v>
      </c>
      <c r="E185" s="88" t="s">
        <v>554</v>
      </c>
      <c r="F185" s="88" t="s">
        <v>59</v>
      </c>
      <c r="G185" s="155">
        <f t="shared" si="76"/>
        <v>0</v>
      </c>
      <c r="H185" s="156">
        <f>'приложение 8.1.'!I233</f>
        <v>0</v>
      </c>
      <c r="I185" s="156">
        <f>'приложение 8.1.'!J233</f>
        <v>0</v>
      </c>
      <c r="J185" s="156">
        <f>'приложение 8.1.'!K233</f>
        <v>0</v>
      </c>
      <c r="K185" s="156">
        <f>'приложение 8.1.'!L233</f>
        <v>0</v>
      </c>
    </row>
    <row r="186" spans="1:11" ht="38.25" hidden="1">
      <c r="A186" s="206"/>
      <c r="B186" s="204" t="s">
        <v>332</v>
      </c>
      <c r="C186" s="88" t="s">
        <v>17</v>
      </c>
      <c r="D186" s="88" t="s">
        <v>39</v>
      </c>
      <c r="E186" s="88" t="s">
        <v>333</v>
      </c>
      <c r="F186" s="134"/>
      <c r="G186" s="155">
        <f t="shared" ref="G186:G189" si="78">SUM(H186:K186)</f>
        <v>0</v>
      </c>
      <c r="H186" s="207">
        <f>H187</f>
        <v>0</v>
      </c>
      <c r="I186" s="207">
        <f t="shared" ref="I186:K188" si="79">I187</f>
        <v>0</v>
      </c>
      <c r="J186" s="207">
        <f t="shared" si="79"/>
        <v>0</v>
      </c>
      <c r="K186" s="207">
        <f t="shared" si="79"/>
        <v>0</v>
      </c>
    </row>
    <row r="187" spans="1:11" ht="25.5" hidden="1">
      <c r="A187" s="206"/>
      <c r="B187" s="87" t="s">
        <v>217</v>
      </c>
      <c r="C187" s="88" t="s">
        <v>17</v>
      </c>
      <c r="D187" s="88" t="s">
        <v>39</v>
      </c>
      <c r="E187" s="88" t="s">
        <v>558</v>
      </c>
      <c r="F187" s="134"/>
      <c r="G187" s="155">
        <f t="shared" si="78"/>
        <v>0</v>
      </c>
      <c r="H187" s="207">
        <f>H188</f>
        <v>0</v>
      </c>
      <c r="I187" s="207">
        <f t="shared" si="79"/>
        <v>0</v>
      </c>
      <c r="J187" s="207">
        <f t="shared" si="79"/>
        <v>0</v>
      </c>
      <c r="K187" s="207">
        <f t="shared" si="79"/>
        <v>0</v>
      </c>
    </row>
    <row r="188" spans="1:11" ht="38.25" hidden="1">
      <c r="A188" s="136"/>
      <c r="B188" s="87" t="s">
        <v>86</v>
      </c>
      <c r="C188" s="88" t="s">
        <v>17</v>
      </c>
      <c r="D188" s="88" t="s">
        <v>39</v>
      </c>
      <c r="E188" s="88" t="s">
        <v>558</v>
      </c>
      <c r="F188" s="88" t="s">
        <v>57</v>
      </c>
      <c r="G188" s="155">
        <f t="shared" si="78"/>
        <v>0</v>
      </c>
      <c r="H188" s="156">
        <f>H189</f>
        <v>0</v>
      </c>
      <c r="I188" s="156">
        <f t="shared" si="79"/>
        <v>0</v>
      </c>
      <c r="J188" s="156">
        <f t="shared" si="79"/>
        <v>0</v>
      </c>
      <c r="K188" s="156">
        <f t="shared" si="79"/>
        <v>0</v>
      </c>
    </row>
    <row r="189" spans="1:11" ht="38.25" hidden="1">
      <c r="A189" s="136"/>
      <c r="B189" s="87" t="s">
        <v>111</v>
      </c>
      <c r="C189" s="88" t="s">
        <v>17</v>
      </c>
      <c r="D189" s="88" t="s">
        <v>39</v>
      </c>
      <c r="E189" s="88" t="s">
        <v>558</v>
      </c>
      <c r="F189" s="88" t="s">
        <v>59</v>
      </c>
      <c r="G189" s="155">
        <f t="shared" si="78"/>
        <v>0</v>
      </c>
      <c r="H189" s="156">
        <f>'приложение 8.1.'!I237</f>
        <v>0</v>
      </c>
      <c r="I189" s="156">
        <f>'приложение 8.1.'!J237</f>
        <v>0</v>
      </c>
      <c r="J189" s="156">
        <f>'приложение 8.1.'!K237</f>
        <v>0</v>
      </c>
      <c r="K189" s="156">
        <f>'приложение 8.1.'!L237</f>
        <v>0</v>
      </c>
    </row>
    <row r="190" spans="1:11">
      <c r="A190" s="184"/>
      <c r="B190" s="181" t="s">
        <v>40</v>
      </c>
      <c r="C190" s="90" t="s">
        <v>18</v>
      </c>
      <c r="D190" s="90" t="s">
        <v>15</v>
      </c>
      <c r="E190" s="90"/>
      <c r="F190" s="90"/>
      <c r="G190" s="155">
        <f>H190+I190+J190+K190</f>
        <v>5037.4000000000015</v>
      </c>
      <c r="H190" s="155">
        <f>H191+H207+H221+H227+H273+H281</f>
        <v>-8289.4</v>
      </c>
      <c r="I190" s="155">
        <f>I191+I207+I221+I227+I273+I281</f>
        <v>286</v>
      </c>
      <c r="J190" s="155">
        <f>J191+J207+J221+J227+J273+J281</f>
        <v>13040.800000000001</v>
      </c>
      <c r="K190" s="155">
        <f>K191+K207+K221+K227+K273+K281</f>
        <v>0</v>
      </c>
    </row>
    <row r="191" spans="1:11" hidden="1">
      <c r="A191" s="184"/>
      <c r="B191" s="181" t="s">
        <v>47</v>
      </c>
      <c r="C191" s="90" t="s">
        <v>18</v>
      </c>
      <c r="D191" s="90" t="s">
        <v>14</v>
      </c>
      <c r="E191" s="90"/>
      <c r="F191" s="90"/>
      <c r="G191" s="155">
        <f>SUM(H191:K191)</f>
        <v>0</v>
      </c>
      <c r="H191" s="155">
        <f>H192</f>
        <v>0</v>
      </c>
      <c r="I191" s="155">
        <f t="shared" ref="I191:K192" si="80">I192</f>
        <v>0</v>
      </c>
      <c r="J191" s="155">
        <f t="shared" si="80"/>
        <v>0</v>
      </c>
      <c r="K191" s="155">
        <f t="shared" si="80"/>
        <v>0</v>
      </c>
    </row>
    <row r="192" spans="1:11" ht="51" hidden="1">
      <c r="A192" s="184"/>
      <c r="B192" s="87" t="s">
        <v>98</v>
      </c>
      <c r="C192" s="88" t="s">
        <v>18</v>
      </c>
      <c r="D192" s="88" t="s">
        <v>14</v>
      </c>
      <c r="E192" s="88" t="s">
        <v>250</v>
      </c>
      <c r="F192" s="90"/>
      <c r="G192" s="201">
        <f t="shared" ref="G192:G197" si="81">SUM(H192:K192)</f>
        <v>0</v>
      </c>
      <c r="H192" s="156">
        <f>H193</f>
        <v>0</v>
      </c>
      <c r="I192" s="156">
        <f t="shared" si="80"/>
        <v>0</v>
      </c>
      <c r="J192" s="156">
        <f t="shared" si="80"/>
        <v>0</v>
      </c>
      <c r="K192" s="156">
        <f t="shared" si="80"/>
        <v>0</v>
      </c>
    </row>
    <row r="193" spans="1:11" ht="38.25" hidden="1">
      <c r="A193" s="184"/>
      <c r="B193" s="87" t="s">
        <v>251</v>
      </c>
      <c r="C193" s="88" t="s">
        <v>18</v>
      </c>
      <c r="D193" s="88" t="s">
        <v>14</v>
      </c>
      <c r="E193" s="88" t="s">
        <v>252</v>
      </c>
      <c r="F193" s="90"/>
      <c r="G193" s="201">
        <f t="shared" si="81"/>
        <v>0</v>
      </c>
      <c r="H193" s="156">
        <f>H194+H201+H204</f>
        <v>0</v>
      </c>
      <c r="I193" s="156">
        <f>I194+I201+I204</f>
        <v>0</v>
      </c>
      <c r="J193" s="156">
        <f>J194+J201+J204</f>
        <v>0</v>
      </c>
      <c r="K193" s="156">
        <f>K194+K201+K204</f>
        <v>0</v>
      </c>
    </row>
    <row r="194" spans="1:11" ht="114.75" hidden="1">
      <c r="A194" s="184"/>
      <c r="B194" s="87" t="s">
        <v>473</v>
      </c>
      <c r="C194" s="88" t="s">
        <v>18</v>
      </c>
      <c r="D194" s="88" t="s">
        <v>14</v>
      </c>
      <c r="E194" s="88" t="s">
        <v>253</v>
      </c>
      <c r="F194" s="90"/>
      <c r="G194" s="201">
        <f t="shared" si="81"/>
        <v>0</v>
      </c>
      <c r="H194" s="156">
        <f>H195+H199</f>
        <v>0</v>
      </c>
      <c r="I194" s="156">
        <f>I195+I199</f>
        <v>0</v>
      </c>
      <c r="J194" s="156">
        <f>J195+J199</f>
        <v>0</v>
      </c>
      <c r="K194" s="156">
        <f>K195+K199+K197</f>
        <v>0</v>
      </c>
    </row>
    <row r="195" spans="1:11" ht="89.25" hidden="1">
      <c r="A195" s="208"/>
      <c r="B195" s="87" t="s">
        <v>55</v>
      </c>
      <c r="C195" s="88" t="s">
        <v>18</v>
      </c>
      <c r="D195" s="88" t="s">
        <v>14</v>
      </c>
      <c r="E195" s="88" t="s">
        <v>253</v>
      </c>
      <c r="F195" s="88" t="s">
        <v>56</v>
      </c>
      <c r="G195" s="201">
        <f t="shared" si="81"/>
        <v>0</v>
      </c>
      <c r="H195" s="156">
        <f>H196</f>
        <v>0</v>
      </c>
      <c r="I195" s="156">
        <f>I196</f>
        <v>0</v>
      </c>
      <c r="J195" s="156">
        <v>0</v>
      </c>
      <c r="K195" s="156">
        <f>K196</f>
        <v>0</v>
      </c>
    </row>
    <row r="196" spans="1:11" ht="25.5" hidden="1">
      <c r="A196" s="208"/>
      <c r="B196" s="87" t="s">
        <v>67</v>
      </c>
      <c r="C196" s="88" t="s">
        <v>18</v>
      </c>
      <c r="D196" s="88" t="s">
        <v>14</v>
      </c>
      <c r="E196" s="88" t="s">
        <v>253</v>
      </c>
      <c r="F196" s="88" t="s">
        <v>68</v>
      </c>
      <c r="G196" s="201">
        <f t="shared" si="81"/>
        <v>0</v>
      </c>
      <c r="H196" s="156">
        <f>'приложение 8.1.'!I245</f>
        <v>0</v>
      </c>
      <c r="I196" s="156">
        <f>'приложение 8.1.'!J245</f>
        <v>0</v>
      </c>
      <c r="J196" s="156">
        <f>'приложение 8.1.'!K245</f>
        <v>0</v>
      </c>
      <c r="K196" s="156">
        <f>'приложение 8.1.'!L245</f>
        <v>0</v>
      </c>
    </row>
    <row r="197" spans="1:11" ht="38.25" hidden="1">
      <c r="A197" s="208"/>
      <c r="B197" s="87" t="s">
        <v>86</v>
      </c>
      <c r="C197" s="88" t="s">
        <v>18</v>
      </c>
      <c r="D197" s="88" t="s">
        <v>14</v>
      </c>
      <c r="E197" s="88" t="s">
        <v>253</v>
      </c>
      <c r="F197" s="134" t="s">
        <v>57</v>
      </c>
      <c r="G197" s="201">
        <f t="shared" si="81"/>
        <v>0</v>
      </c>
      <c r="H197" s="205">
        <f t="shared" ref="H197:K197" si="82">H198</f>
        <v>0</v>
      </c>
      <c r="I197" s="205">
        <f t="shared" si="82"/>
        <v>0</v>
      </c>
      <c r="J197" s="205">
        <f t="shared" si="82"/>
        <v>0</v>
      </c>
      <c r="K197" s="205">
        <f t="shared" si="82"/>
        <v>0</v>
      </c>
    </row>
    <row r="198" spans="1:11" ht="38.25" hidden="1">
      <c r="A198" s="208"/>
      <c r="B198" s="87" t="s">
        <v>111</v>
      </c>
      <c r="C198" s="88" t="s">
        <v>18</v>
      </c>
      <c r="D198" s="88" t="s">
        <v>14</v>
      </c>
      <c r="E198" s="88" t="s">
        <v>253</v>
      </c>
      <c r="F198" s="134" t="s">
        <v>59</v>
      </c>
      <c r="G198" s="201">
        <f t="shared" ref="G198" si="83">SUM(H198:K198)</f>
        <v>0</v>
      </c>
      <c r="H198" s="205">
        <f>'приложение 8.1.'!I248</f>
        <v>0</v>
      </c>
      <c r="I198" s="205">
        <f>'приложение 8.1.'!J248</f>
        <v>0</v>
      </c>
      <c r="J198" s="205">
        <f>'приложение 8.1.'!K248</f>
        <v>0</v>
      </c>
      <c r="K198" s="205">
        <f>'приложение 8.1.'!L248</f>
        <v>0</v>
      </c>
    </row>
    <row r="199" spans="1:11" ht="51" hidden="1">
      <c r="A199" s="208"/>
      <c r="B199" s="87" t="s">
        <v>247</v>
      </c>
      <c r="C199" s="88" t="s">
        <v>18</v>
      </c>
      <c r="D199" s="88" t="s">
        <v>14</v>
      </c>
      <c r="E199" s="88" t="s">
        <v>253</v>
      </c>
      <c r="F199" s="88" t="s">
        <v>49</v>
      </c>
      <c r="G199" s="155">
        <f t="shared" ref="G199:G206" si="84">H199+I199+J199+K199</f>
        <v>0</v>
      </c>
      <c r="H199" s="156">
        <f t="shared" ref="H199:K199" si="85">H200</f>
        <v>0</v>
      </c>
      <c r="I199" s="156">
        <f t="shared" si="85"/>
        <v>0</v>
      </c>
      <c r="J199" s="156">
        <f t="shared" si="85"/>
        <v>0</v>
      </c>
      <c r="K199" s="156">
        <f t="shared" si="85"/>
        <v>0</v>
      </c>
    </row>
    <row r="200" spans="1:11" hidden="1">
      <c r="A200" s="208"/>
      <c r="B200" s="87" t="s">
        <v>51</v>
      </c>
      <c r="C200" s="88" t="s">
        <v>18</v>
      </c>
      <c r="D200" s="88" t="s">
        <v>14</v>
      </c>
      <c r="E200" s="88" t="s">
        <v>253</v>
      </c>
      <c r="F200" s="88" t="s">
        <v>50</v>
      </c>
      <c r="G200" s="155">
        <f t="shared" si="84"/>
        <v>0</v>
      </c>
      <c r="H200" s="156">
        <f>'приложение 8.1.'!I251</f>
        <v>0</v>
      </c>
      <c r="I200" s="156">
        <f>'приложение 8.1.'!J251</f>
        <v>0</v>
      </c>
      <c r="J200" s="156">
        <f>'приложение 8.1.'!K251</f>
        <v>0</v>
      </c>
      <c r="K200" s="156">
        <f>'приложение 8.1.'!L251</f>
        <v>0</v>
      </c>
    </row>
    <row r="201" spans="1:11" ht="113.25" hidden="1" customHeight="1">
      <c r="A201" s="209"/>
      <c r="B201" s="87" t="s">
        <v>474</v>
      </c>
      <c r="C201" s="88" t="s">
        <v>18</v>
      </c>
      <c r="D201" s="88" t="s">
        <v>14</v>
      </c>
      <c r="E201" s="88" t="s">
        <v>254</v>
      </c>
      <c r="F201" s="90"/>
      <c r="G201" s="155">
        <f t="shared" si="84"/>
        <v>0</v>
      </c>
      <c r="H201" s="156">
        <f>H202</f>
        <v>0</v>
      </c>
      <c r="I201" s="156">
        <f t="shared" ref="I201:K201" si="86">I202</f>
        <v>0</v>
      </c>
      <c r="J201" s="156">
        <f t="shared" si="86"/>
        <v>0</v>
      </c>
      <c r="K201" s="156">
        <f t="shared" si="86"/>
        <v>0</v>
      </c>
    </row>
    <row r="202" spans="1:11" ht="87.75" hidden="1" customHeight="1">
      <c r="A202" s="208"/>
      <c r="B202" s="87" t="s">
        <v>55</v>
      </c>
      <c r="C202" s="88" t="s">
        <v>18</v>
      </c>
      <c r="D202" s="88" t="s">
        <v>14</v>
      </c>
      <c r="E202" s="88" t="s">
        <v>254</v>
      </c>
      <c r="F202" s="88" t="s">
        <v>56</v>
      </c>
      <c r="G202" s="155">
        <f t="shared" si="84"/>
        <v>0</v>
      </c>
      <c r="H202" s="156">
        <f>H203</f>
        <v>0</v>
      </c>
      <c r="I202" s="156">
        <f>I203</f>
        <v>0</v>
      </c>
      <c r="J202" s="156">
        <v>0</v>
      </c>
      <c r="K202" s="156">
        <f>K203</f>
        <v>0</v>
      </c>
    </row>
    <row r="203" spans="1:11" ht="25.5" hidden="1">
      <c r="A203" s="208"/>
      <c r="B203" s="87" t="s">
        <v>67</v>
      </c>
      <c r="C203" s="88" t="s">
        <v>18</v>
      </c>
      <c r="D203" s="88" t="s">
        <v>14</v>
      </c>
      <c r="E203" s="88" t="s">
        <v>254</v>
      </c>
      <c r="F203" s="88" t="s">
        <v>68</v>
      </c>
      <c r="G203" s="155">
        <f t="shared" si="84"/>
        <v>0</v>
      </c>
      <c r="H203" s="156">
        <f>'приложение 8.1.'!I255</f>
        <v>0</v>
      </c>
      <c r="I203" s="156">
        <f>'приложение 8.1.'!J255</f>
        <v>0</v>
      </c>
      <c r="J203" s="156">
        <f>'приложение 8.1.'!K255</f>
        <v>0</v>
      </c>
      <c r="K203" s="156">
        <f>'приложение 8.1.'!L255</f>
        <v>0</v>
      </c>
    </row>
    <row r="204" spans="1:11" ht="25.5" hidden="1">
      <c r="A204" s="136"/>
      <c r="B204" s="87" t="s">
        <v>217</v>
      </c>
      <c r="C204" s="88" t="s">
        <v>18</v>
      </c>
      <c r="D204" s="88" t="s">
        <v>14</v>
      </c>
      <c r="E204" s="88" t="s">
        <v>559</v>
      </c>
      <c r="F204" s="88"/>
      <c r="G204" s="155">
        <f t="shared" si="84"/>
        <v>0</v>
      </c>
      <c r="H204" s="189">
        <f>H205</f>
        <v>0</v>
      </c>
      <c r="I204" s="189">
        <f t="shared" ref="I204:K204" si="87">I205</f>
        <v>0</v>
      </c>
      <c r="J204" s="189">
        <f t="shared" si="87"/>
        <v>0</v>
      </c>
      <c r="K204" s="189">
        <f t="shared" si="87"/>
        <v>0</v>
      </c>
    </row>
    <row r="205" spans="1:11" ht="89.25" hidden="1">
      <c r="A205" s="208"/>
      <c r="B205" s="87" t="s">
        <v>55</v>
      </c>
      <c r="C205" s="88" t="s">
        <v>18</v>
      </c>
      <c r="D205" s="88" t="s">
        <v>14</v>
      </c>
      <c r="E205" s="88" t="s">
        <v>559</v>
      </c>
      <c r="F205" s="88" t="s">
        <v>56</v>
      </c>
      <c r="G205" s="155">
        <f t="shared" si="84"/>
        <v>0</v>
      </c>
      <c r="H205" s="156">
        <f>H206</f>
        <v>0</v>
      </c>
      <c r="I205" s="156">
        <f>I206</f>
        <v>0</v>
      </c>
      <c r="J205" s="156">
        <v>0</v>
      </c>
      <c r="K205" s="156">
        <f>K206</f>
        <v>0</v>
      </c>
    </row>
    <row r="206" spans="1:11" ht="24" hidden="1" customHeight="1">
      <c r="A206" s="208"/>
      <c r="B206" s="87" t="s">
        <v>67</v>
      </c>
      <c r="C206" s="88" t="s">
        <v>18</v>
      </c>
      <c r="D206" s="88" t="s">
        <v>14</v>
      </c>
      <c r="E206" s="88" t="s">
        <v>559</v>
      </c>
      <c r="F206" s="88" t="s">
        <v>68</v>
      </c>
      <c r="G206" s="155">
        <f t="shared" si="84"/>
        <v>0</v>
      </c>
      <c r="H206" s="156">
        <f>'приложение 8.1.'!I259</f>
        <v>0</v>
      </c>
      <c r="I206" s="156">
        <f>'приложение 8.1.'!J259</f>
        <v>0</v>
      </c>
      <c r="J206" s="156">
        <f>'приложение 8.1.'!K259</f>
        <v>0</v>
      </c>
      <c r="K206" s="156">
        <f>'приложение 8.1.'!L259</f>
        <v>0</v>
      </c>
    </row>
    <row r="207" spans="1:11">
      <c r="A207" s="198"/>
      <c r="B207" s="199" t="s">
        <v>22</v>
      </c>
      <c r="C207" s="200" t="s">
        <v>18</v>
      </c>
      <c r="D207" s="200" t="s">
        <v>19</v>
      </c>
      <c r="E207" s="200"/>
      <c r="F207" s="200"/>
      <c r="G207" s="201">
        <f>H207+I207+J207+K207</f>
        <v>1161.0999999999999</v>
      </c>
      <c r="H207" s="201">
        <f>H208+H213</f>
        <v>875.1</v>
      </c>
      <c r="I207" s="201">
        <f t="shared" ref="I207:K207" si="88">I208+I213</f>
        <v>286</v>
      </c>
      <c r="J207" s="201">
        <f t="shared" si="88"/>
        <v>0</v>
      </c>
      <c r="K207" s="201">
        <f t="shared" si="88"/>
        <v>0</v>
      </c>
    </row>
    <row r="208" spans="1:11" ht="87.75" hidden="1" customHeight="1">
      <c r="A208" s="210"/>
      <c r="B208" s="211" t="s">
        <v>356</v>
      </c>
      <c r="C208" s="134" t="s">
        <v>18</v>
      </c>
      <c r="D208" s="134" t="s">
        <v>19</v>
      </c>
      <c r="E208" s="125" t="s">
        <v>357</v>
      </c>
      <c r="F208" s="134"/>
      <c r="G208" s="201">
        <f t="shared" ref="G208:G221" si="89">H208+I208+J208+K208</f>
        <v>0</v>
      </c>
      <c r="H208" s="205">
        <f>H209</f>
        <v>0</v>
      </c>
      <c r="I208" s="205">
        <f t="shared" ref="I208:K211" si="90">I209</f>
        <v>0</v>
      </c>
      <c r="J208" s="205">
        <f t="shared" si="90"/>
        <v>0</v>
      </c>
      <c r="K208" s="205">
        <f t="shared" si="90"/>
        <v>0</v>
      </c>
    </row>
    <row r="209" spans="1:11" ht="38.25" hidden="1">
      <c r="A209" s="210"/>
      <c r="B209" s="211" t="s">
        <v>362</v>
      </c>
      <c r="C209" s="134" t="s">
        <v>18</v>
      </c>
      <c r="D209" s="134" t="s">
        <v>19</v>
      </c>
      <c r="E209" s="125" t="s">
        <v>363</v>
      </c>
      <c r="F209" s="134"/>
      <c r="G209" s="201">
        <f>SUM(H209:K209)</f>
        <v>0</v>
      </c>
      <c r="H209" s="205">
        <f>H210</f>
        <v>0</v>
      </c>
      <c r="I209" s="205">
        <f t="shared" si="90"/>
        <v>0</v>
      </c>
      <c r="J209" s="205">
        <f t="shared" si="90"/>
        <v>0</v>
      </c>
      <c r="K209" s="205">
        <f t="shared" si="90"/>
        <v>0</v>
      </c>
    </row>
    <row r="210" spans="1:11" ht="140.25" hidden="1">
      <c r="A210" s="210"/>
      <c r="B210" s="204" t="s">
        <v>513</v>
      </c>
      <c r="C210" s="134" t="s">
        <v>18</v>
      </c>
      <c r="D210" s="134" t="s">
        <v>19</v>
      </c>
      <c r="E210" s="125" t="s">
        <v>523</v>
      </c>
      <c r="F210" s="134"/>
      <c r="G210" s="201">
        <f t="shared" si="89"/>
        <v>0</v>
      </c>
      <c r="H210" s="205">
        <f>H211</f>
        <v>0</v>
      </c>
      <c r="I210" s="205">
        <f t="shared" si="90"/>
        <v>0</v>
      </c>
      <c r="J210" s="205">
        <f t="shared" si="90"/>
        <v>0</v>
      </c>
      <c r="K210" s="205">
        <f t="shared" si="90"/>
        <v>0</v>
      </c>
    </row>
    <row r="211" spans="1:11" hidden="1">
      <c r="A211" s="203"/>
      <c r="B211" s="204" t="s">
        <v>71</v>
      </c>
      <c r="C211" s="134" t="s">
        <v>18</v>
      </c>
      <c r="D211" s="134" t="s">
        <v>19</v>
      </c>
      <c r="E211" s="125" t="s">
        <v>523</v>
      </c>
      <c r="F211" s="134" t="s">
        <v>72</v>
      </c>
      <c r="G211" s="201">
        <f t="shared" si="89"/>
        <v>0</v>
      </c>
      <c r="H211" s="205">
        <f>H212</f>
        <v>0</v>
      </c>
      <c r="I211" s="205">
        <f t="shared" si="90"/>
        <v>0</v>
      </c>
      <c r="J211" s="205">
        <f t="shared" si="90"/>
        <v>0</v>
      </c>
      <c r="K211" s="205">
        <f t="shared" si="90"/>
        <v>0</v>
      </c>
    </row>
    <row r="212" spans="1:11" ht="63.75" hidden="1" customHeight="1">
      <c r="A212" s="203"/>
      <c r="B212" s="204" t="s">
        <v>334</v>
      </c>
      <c r="C212" s="134" t="s">
        <v>18</v>
      </c>
      <c r="D212" s="134" t="s">
        <v>19</v>
      </c>
      <c r="E212" s="125" t="s">
        <v>523</v>
      </c>
      <c r="F212" s="134" t="s">
        <v>80</v>
      </c>
      <c r="G212" s="201">
        <f t="shared" si="89"/>
        <v>0</v>
      </c>
      <c r="H212" s="205">
        <f>'приложение 8.1.'!I267</f>
        <v>0</v>
      </c>
      <c r="I212" s="205">
        <f>'приложение 8.1.'!J267</f>
        <v>0</v>
      </c>
      <c r="J212" s="205">
        <f>'приложение 8.1.'!K267</f>
        <v>0</v>
      </c>
      <c r="K212" s="205">
        <f>'приложение 8.1.'!L267</f>
        <v>0</v>
      </c>
    </row>
    <row r="213" spans="1:11" s="14" customFormat="1" ht="63.75">
      <c r="A213" s="54"/>
      <c r="B213" s="4" t="s">
        <v>352</v>
      </c>
      <c r="C213" s="6" t="s">
        <v>18</v>
      </c>
      <c r="D213" s="6" t="s">
        <v>19</v>
      </c>
      <c r="E213" s="6" t="s">
        <v>353</v>
      </c>
      <c r="F213" s="6"/>
      <c r="G213" s="140">
        <f t="shared" ref="G213:G217" si="91">H213+I213+J213+K213</f>
        <v>1161.0999999999999</v>
      </c>
      <c r="H213" s="141">
        <f>H214</f>
        <v>875.1</v>
      </c>
      <c r="I213" s="141">
        <f t="shared" ref="I213:K216" si="92">I214</f>
        <v>286</v>
      </c>
      <c r="J213" s="141">
        <f t="shared" si="92"/>
        <v>0</v>
      </c>
      <c r="K213" s="141">
        <f t="shared" si="92"/>
        <v>0</v>
      </c>
    </row>
    <row r="214" spans="1:11" s="14" customFormat="1" ht="63.75">
      <c r="A214" s="54"/>
      <c r="B214" s="4" t="s">
        <v>354</v>
      </c>
      <c r="C214" s="6" t="s">
        <v>18</v>
      </c>
      <c r="D214" s="6" t="s">
        <v>19</v>
      </c>
      <c r="E214" s="6" t="s">
        <v>355</v>
      </c>
      <c r="F214" s="6"/>
      <c r="G214" s="140">
        <f t="shared" si="91"/>
        <v>1161.0999999999999</v>
      </c>
      <c r="H214" s="141">
        <f>H215+H218</f>
        <v>875.1</v>
      </c>
      <c r="I214" s="141">
        <f>I215+I218</f>
        <v>286</v>
      </c>
      <c r="J214" s="141">
        <f>J215+J218</f>
        <v>0</v>
      </c>
      <c r="K214" s="141">
        <f>K215+K218</f>
        <v>0</v>
      </c>
    </row>
    <row r="215" spans="1:11" s="14" customFormat="1" ht="25.5">
      <c r="A215" s="54"/>
      <c r="B215" s="1" t="s">
        <v>539</v>
      </c>
      <c r="C215" s="6" t="s">
        <v>18</v>
      </c>
      <c r="D215" s="6" t="s">
        <v>19</v>
      </c>
      <c r="E215" s="6" t="s">
        <v>562</v>
      </c>
      <c r="F215" s="6"/>
      <c r="G215" s="140">
        <f t="shared" si="91"/>
        <v>875.1</v>
      </c>
      <c r="H215" s="141">
        <f>H216</f>
        <v>875.1</v>
      </c>
      <c r="I215" s="141">
        <f t="shared" si="92"/>
        <v>0</v>
      </c>
      <c r="J215" s="141">
        <f t="shared" si="92"/>
        <v>0</v>
      </c>
      <c r="K215" s="141">
        <f t="shared" si="92"/>
        <v>0</v>
      </c>
    </row>
    <row r="216" spans="1:11" s="14" customFormat="1" ht="38.25">
      <c r="A216" s="52"/>
      <c r="B216" s="87" t="s">
        <v>86</v>
      </c>
      <c r="C216" s="6" t="s">
        <v>18</v>
      </c>
      <c r="D216" s="6" t="s">
        <v>19</v>
      </c>
      <c r="E216" s="6" t="s">
        <v>562</v>
      </c>
      <c r="F216" s="6" t="s">
        <v>57</v>
      </c>
      <c r="G216" s="140">
        <f t="shared" si="91"/>
        <v>875.1</v>
      </c>
      <c r="H216" s="141">
        <f>H217</f>
        <v>875.1</v>
      </c>
      <c r="I216" s="141">
        <f t="shared" si="92"/>
        <v>0</v>
      </c>
      <c r="J216" s="141">
        <f t="shared" si="92"/>
        <v>0</v>
      </c>
      <c r="K216" s="141">
        <f t="shared" si="92"/>
        <v>0</v>
      </c>
    </row>
    <row r="217" spans="1:11" s="14" customFormat="1" ht="42.75" customHeight="1">
      <c r="A217" s="52"/>
      <c r="B217" s="4" t="s">
        <v>111</v>
      </c>
      <c r="C217" s="6" t="s">
        <v>18</v>
      </c>
      <c r="D217" s="6" t="s">
        <v>19</v>
      </c>
      <c r="E217" s="6" t="s">
        <v>562</v>
      </c>
      <c r="F217" s="6" t="s">
        <v>59</v>
      </c>
      <c r="G217" s="140">
        <f t="shared" si="91"/>
        <v>875.1</v>
      </c>
      <c r="H217" s="141">
        <f>'приложение 8.1.'!I272</f>
        <v>875.1</v>
      </c>
      <c r="I217" s="141">
        <f>'приложение 8.1.'!J272</f>
        <v>0</v>
      </c>
      <c r="J217" s="141">
        <f>'приложение 8.1.'!K272</f>
        <v>0</v>
      </c>
      <c r="K217" s="141">
        <f>'приложение 8.1.'!L272</f>
        <v>0</v>
      </c>
    </row>
    <row r="218" spans="1:11" s="53" customFormat="1" ht="229.5">
      <c r="A218" s="58"/>
      <c r="B218" s="4" t="s">
        <v>514</v>
      </c>
      <c r="C218" s="6" t="s">
        <v>18</v>
      </c>
      <c r="D218" s="6" t="s">
        <v>19</v>
      </c>
      <c r="E218" s="6" t="s">
        <v>524</v>
      </c>
      <c r="F218" s="6"/>
      <c r="G218" s="140">
        <f>H218+I218+J218+K218</f>
        <v>286</v>
      </c>
      <c r="H218" s="141">
        <f t="shared" ref="H218:K219" si="93">H219</f>
        <v>0</v>
      </c>
      <c r="I218" s="141">
        <f t="shared" si="93"/>
        <v>286</v>
      </c>
      <c r="J218" s="141">
        <f t="shared" si="93"/>
        <v>0</v>
      </c>
      <c r="K218" s="141">
        <f t="shared" si="93"/>
        <v>0</v>
      </c>
    </row>
    <row r="219" spans="1:11" s="14" customFormat="1" ht="38.25">
      <c r="A219" s="52"/>
      <c r="B219" s="87" t="s">
        <v>86</v>
      </c>
      <c r="C219" s="6" t="s">
        <v>18</v>
      </c>
      <c r="D219" s="6" t="s">
        <v>19</v>
      </c>
      <c r="E219" s="6" t="s">
        <v>524</v>
      </c>
      <c r="F219" s="6" t="s">
        <v>57</v>
      </c>
      <c r="G219" s="140">
        <f>H219+I219+J219+K219</f>
        <v>286</v>
      </c>
      <c r="H219" s="141">
        <f t="shared" si="93"/>
        <v>0</v>
      </c>
      <c r="I219" s="141">
        <f t="shared" si="93"/>
        <v>286</v>
      </c>
      <c r="J219" s="141">
        <f t="shared" si="93"/>
        <v>0</v>
      </c>
      <c r="K219" s="141">
        <f t="shared" si="93"/>
        <v>0</v>
      </c>
    </row>
    <row r="220" spans="1:11" s="14" customFormat="1" ht="42.75" customHeight="1">
      <c r="A220" s="52"/>
      <c r="B220" s="4" t="s">
        <v>111</v>
      </c>
      <c r="C220" s="6" t="s">
        <v>18</v>
      </c>
      <c r="D220" s="6" t="s">
        <v>19</v>
      </c>
      <c r="E220" s="6" t="s">
        <v>524</v>
      </c>
      <c r="F220" s="6" t="s">
        <v>59</v>
      </c>
      <c r="G220" s="140">
        <f>H220+I220+J220+K220</f>
        <v>286</v>
      </c>
      <c r="H220" s="141">
        <f>'приложение 8.1.'!I276</f>
        <v>0</v>
      </c>
      <c r="I220" s="141">
        <f>'приложение 8.1.'!J276</f>
        <v>286</v>
      </c>
      <c r="J220" s="141">
        <f>'приложение 8.1.'!K276</f>
        <v>0</v>
      </c>
      <c r="K220" s="141">
        <f>'приложение 8.1.'!L276</f>
        <v>0</v>
      </c>
    </row>
    <row r="221" spans="1:11">
      <c r="A221" s="198"/>
      <c r="B221" s="212" t="s">
        <v>129</v>
      </c>
      <c r="C221" s="200" t="s">
        <v>18</v>
      </c>
      <c r="D221" s="200" t="s">
        <v>23</v>
      </c>
      <c r="E221" s="200"/>
      <c r="F221" s="200"/>
      <c r="G221" s="201">
        <f t="shared" si="89"/>
        <v>98.2</v>
      </c>
      <c r="H221" s="201">
        <f>H222</f>
        <v>98.2</v>
      </c>
      <c r="I221" s="201">
        <f t="shared" ref="I221:K224" si="94">I222</f>
        <v>0</v>
      </c>
      <c r="J221" s="201">
        <f t="shared" si="94"/>
        <v>0</v>
      </c>
      <c r="K221" s="201">
        <f t="shared" si="94"/>
        <v>0</v>
      </c>
    </row>
    <row r="222" spans="1:11" ht="38.25">
      <c r="A222" s="203"/>
      <c r="B222" s="204" t="s">
        <v>335</v>
      </c>
      <c r="C222" s="134" t="s">
        <v>18</v>
      </c>
      <c r="D222" s="134" t="s">
        <v>23</v>
      </c>
      <c r="E222" s="134" t="s">
        <v>336</v>
      </c>
      <c r="F222" s="134"/>
      <c r="G222" s="201">
        <f t="shared" ref="G222:G223" si="95">SUM(H222:K222)</f>
        <v>98.2</v>
      </c>
      <c r="H222" s="205">
        <f>H223</f>
        <v>98.2</v>
      </c>
      <c r="I222" s="205">
        <f t="shared" si="94"/>
        <v>0</v>
      </c>
      <c r="J222" s="205">
        <f t="shared" si="94"/>
        <v>0</v>
      </c>
      <c r="K222" s="205">
        <f t="shared" si="94"/>
        <v>0</v>
      </c>
    </row>
    <row r="223" spans="1:11">
      <c r="A223" s="203"/>
      <c r="B223" s="204" t="s">
        <v>337</v>
      </c>
      <c r="C223" s="134" t="s">
        <v>18</v>
      </c>
      <c r="D223" s="134" t="s">
        <v>23</v>
      </c>
      <c r="E223" s="134" t="s">
        <v>338</v>
      </c>
      <c r="F223" s="134"/>
      <c r="G223" s="201">
        <f t="shared" si="95"/>
        <v>98.2</v>
      </c>
      <c r="H223" s="205">
        <f>H224</f>
        <v>98.2</v>
      </c>
      <c r="I223" s="205">
        <f t="shared" si="94"/>
        <v>0</v>
      </c>
      <c r="J223" s="205">
        <f t="shared" si="94"/>
        <v>0</v>
      </c>
      <c r="K223" s="205">
        <f t="shared" si="94"/>
        <v>0</v>
      </c>
    </row>
    <row r="224" spans="1:11" ht="25.5">
      <c r="A224" s="203"/>
      <c r="B224" s="87" t="s">
        <v>217</v>
      </c>
      <c r="C224" s="134" t="s">
        <v>18</v>
      </c>
      <c r="D224" s="134" t="s">
        <v>23</v>
      </c>
      <c r="E224" s="134" t="s">
        <v>560</v>
      </c>
      <c r="F224" s="134"/>
      <c r="G224" s="201">
        <f>SUM(H224:K224)</f>
        <v>98.2</v>
      </c>
      <c r="H224" s="205">
        <f>H225</f>
        <v>98.2</v>
      </c>
      <c r="I224" s="205">
        <f t="shared" si="94"/>
        <v>0</v>
      </c>
      <c r="J224" s="205">
        <f t="shared" si="94"/>
        <v>0</v>
      </c>
      <c r="K224" s="205">
        <f t="shared" si="94"/>
        <v>0</v>
      </c>
    </row>
    <row r="225" spans="1:11">
      <c r="A225" s="203"/>
      <c r="B225" s="204" t="s">
        <v>71</v>
      </c>
      <c r="C225" s="134" t="s">
        <v>18</v>
      </c>
      <c r="D225" s="134" t="s">
        <v>23</v>
      </c>
      <c r="E225" s="134" t="s">
        <v>560</v>
      </c>
      <c r="F225" s="134" t="s">
        <v>72</v>
      </c>
      <c r="G225" s="201">
        <f t="shared" ref="G225:G226" si="96">H225+I225+J225+K225</f>
        <v>98.2</v>
      </c>
      <c r="H225" s="205">
        <f>H226</f>
        <v>98.2</v>
      </c>
      <c r="I225" s="205">
        <f>I226</f>
        <v>0</v>
      </c>
      <c r="J225" s="205">
        <f>J226</f>
        <v>0</v>
      </c>
      <c r="K225" s="205">
        <f>K226</f>
        <v>0</v>
      </c>
    </row>
    <row r="226" spans="1:11" ht="63.75">
      <c r="A226" s="203"/>
      <c r="B226" s="204" t="s">
        <v>79</v>
      </c>
      <c r="C226" s="134" t="s">
        <v>18</v>
      </c>
      <c r="D226" s="134" t="s">
        <v>23</v>
      </c>
      <c r="E226" s="134" t="s">
        <v>560</v>
      </c>
      <c r="F226" s="134" t="s">
        <v>80</v>
      </c>
      <c r="G226" s="201">
        <f t="shared" si="96"/>
        <v>98.2</v>
      </c>
      <c r="H226" s="205">
        <f>'приложение 8.1.'!I283</f>
        <v>98.2</v>
      </c>
      <c r="I226" s="205">
        <f>'приложение 8.1.'!J283</f>
        <v>0</v>
      </c>
      <c r="J226" s="205">
        <f>'приложение 8.1.'!K283</f>
        <v>0</v>
      </c>
      <c r="K226" s="205">
        <f>'приложение 8.1.'!L283</f>
        <v>0</v>
      </c>
    </row>
    <row r="227" spans="1:11">
      <c r="A227" s="198"/>
      <c r="B227" s="199" t="s">
        <v>43</v>
      </c>
      <c r="C227" s="200" t="s">
        <v>18</v>
      </c>
      <c r="D227" s="200" t="s">
        <v>21</v>
      </c>
      <c r="E227" s="200"/>
      <c r="F227" s="200"/>
      <c r="G227" s="201">
        <f>SUM(H227:K227)</f>
        <v>254.69999999999982</v>
      </c>
      <c r="H227" s="201">
        <f>H229+H267</f>
        <v>1819.6</v>
      </c>
      <c r="I227" s="201">
        <f>I229+I267</f>
        <v>0</v>
      </c>
      <c r="J227" s="201">
        <f>J229+J267</f>
        <v>-1564.9</v>
      </c>
      <c r="K227" s="201">
        <f>K229+K267</f>
        <v>0</v>
      </c>
    </row>
    <row r="228" spans="1:11" ht="25.5">
      <c r="A228" s="180"/>
      <c r="B228" s="87" t="s">
        <v>92</v>
      </c>
      <c r="C228" s="88" t="s">
        <v>18</v>
      </c>
      <c r="D228" s="88" t="s">
        <v>21</v>
      </c>
      <c r="E228" s="88"/>
      <c r="F228" s="88"/>
      <c r="G228" s="155">
        <f>H228+I228+J228+K228</f>
        <v>0</v>
      </c>
      <c r="H228" s="156">
        <f>H238+H272</f>
        <v>0</v>
      </c>
      <c r="I228" s="156">
        <f t="shared" ref="I228:K228" si="97">I238+I272</f>
        <v>0</v>
      </c>
      <c r="J228" s="156">
        <f t="shared" si="97"/>
        <v>0</v>
      </c>
      <c r="K228" s="156">
        <f t="shared" si="97"/>
        <v>0</v>
      </c>
    </row>
    <row r="229" spans="1:11" ht="38.25">
      <c r="A229" s="208"/>
      <c r="B229" s="204" t="s">
        <v>335</v>
      </c>
      <c r="C229" s="134" t="s">
        <v>18</v>
      </c>
      <c r="D229" s="134" t="s">
        <v>21</v>
      </c>
      <c r="E229" s="134" t="s">
        <v>336</v>
      </c>
      <c r="F229" s="134"/>
      <c r="G229" s="201">
        <f>H229+I229+J229+K229</f>
        <v>254.69999999999982</v>
      </c>
      <c r="H229" s="205">
        <f>H230</f>
        <v>1819.6</v>
      </c>
      <c r="I229" s="205">
        <f t="shared" ref="I229:K229" si="98">I230</f>
        <v>0</v>
      </c>
      <c r="J229" s="205">
        <f t="shared" si="98"/>
        <v>-1564.9</v>
      </c>
      <c r="K229" s="205">
        <f t="shared" si="98"/>
        <v>0</v>
      </c>
    </row>
    <row r="230" spans="1:11" ht="25.5">
      <c r="A230" s="213"/>
      <c r="B230" s="204" t="s">
        <v>339</v>
      </c>
      <c r="C230" s="134" t="s">
        <v>18</v>
      </c>
      <c r="D230" s="134" t="s">
        <v>21</v>
      </c>
      <c r="E230" s="134" t="s">
        <v>340</v>
      </c>
      <c r="F230" s="134"/>
      <c r="G230" s="201">
        <f t="shared" ref="G230:G235" si="99">SUM(H230:K230)</f>
        <v>254.69999999999982</v>
      </c>
      <c r="H230" s="205">
        <f>H231+H248</f>
        <v>1819.6</v>
      </c>
      <c r="I230" s="205">
        <f>I231+I248</f>
        <v>0</v>
      </c>
      <c r="J230" s="205">
        <f>J231+J248</f>
        <v>-1564.9</v>
      </c>
      <c r="K230" s="205">
        <f>K231+K248</f>
        <v>0</v>
      </c>
    </row>
    <row r="231" spans="1:11" ht="38.25">
      <c r="A231" s="213"/>
      <c r="B231" s="204" t="s">
        <v>341</v>
      </c>
      <c r="C231" s="134" t="s">
        <v>18</v>
      </c>
      <c r="D231" s="134" t="s">
        <v>21</v>
      </c>
      <c r="E231" s="134" t="s">
        <v>342</v>
      </c>
      <c r="F231" s="134"/>
      <c r="G231" s="201">
        <f t="shared" si="99"/>
        <v>99</v>
      </c>
      <c r="H231" s="205">
        <f>H232+H235+H239+H242+H245</f>
        <v>335.5</v>
      </c>
      <c r="I231" s="205">
        <f t="shared" ref="I231:K231" si="100">I232+I235+I239+I242+I245</f>
        <v>0</v>
      </c>
      <c r="J231" s="205">
        <f t="shared" si="100"/>
        <v>-236.5</v>
      </c>
      <c r="K231" s="205">
        <f t="shared" si="100"/>
        <v>0</v>
      </c>
    </row>
    <row r="232" spans="1:11" s="217" customFormat="1" ht="25.5">
      <c r="A232" s="214"/>
      <c r="B232" s="95" t="s">
        <v>539</v>
      </c>
      <c r="C232" s="125" t="s">
        <v>18</v>
      </c>
      <c r="D232" s="125" t="s">
        <v>21</v>
      </c>
      <c r="E232" s="125" t="s">
        <v>595</v>
      </c>
      <c r="F232" s="125"/>
      <c r="G232" s="215">
        <f>SUM(H232:K232)</f>
        <v>99</v>
      </c>
      <c r="H232" s="216">
        <f>H233</f>
        <v>99</v>
      </c>
      <c r="I232" s="216">
        <f t="shared" ref="I232:K232" si="101">I233</f>
        <v>0</v>
      </c>
      <c r="J232" s="216">
        <f t="shared" si="101"/>
        <v>0</v>
      </c>
      <c r="K232" s="216">
        <f t="shared" si="101"/>
        <v>0</v>
      </c>
    </row>
    <row r="233" spans="1:11" s="218" customFormat="1" ht="38.25">
      <c r="A233" s="214"/>
      <c r="B233" s="211" t="s">
        <v>344</v>
      </c>
      <c r="C233" s="125" t="s">
        <v>18</v>
      </c>
      <c r="D233" s="125" t="s">
        <v>21</v>
      </c>
      <c r="E233" s="125" t="s">
        <v>595</v>
      </c>
      <c r="F233" s="125" t="s">
        <v>77</v>
      </c>
      <c r="G233" s="215">
        <f t="shared" ref="G233:G234" si="102">H233+I233+J233+K233</f>
        <v>99</v>
      </c>
      <c r="H233" s="216">
        <f>H234</f>
        <v>99</v>
      </c>
      <c r="I233" s="216">
        <f>I234</f>
        <v>0</v>
      </c>
      <c r="J233" s="216">
        <f>J234</f>
        <v>0</v>
      </c>
      <c r="K233" s="216">
        <f>K234</f>
        <v>0</v>
      </c>
    </row>
    <row r="234" spans="1:11" s="218" customFormat="1">
      <c r="A234" s="214"/>
      <c r="B234" s="211" t="s">
        <v>35</v>
      </c>
      <c r="C234" s="125" t="s">
        <v>18</v>
      </c>
      <c r="D234" s="125" t="s">
        <v>21</v>
      </c>
      <c r="E234" s="125" t="s">
        <v>595</v>
      </c>
      <c r="F234" s="125" t="s">
        <v>78</v>
      </c>
      <c r="G234" s="215">
        <f t="shared" si="102"/>
        <v>99</v>
      </c>
      <c r="H234" s="216">
        <f>'приложение 8.1.'!I291</f>
        <v>99</v>
      </c>
      <c r="I234" s="216">
        <f>'приложение 8.1.'!J291</f>
        <v>0</v>
      </c>
      <c r="J234" s="216">
        <f>'приложение 8.1.'!K291</f>
        <v>0</v>
      </c>
      <c r="K234" s="216">
        <f>'приложение 8.1.'!L291</f>
        <v>0</v>
      </c>
    </row>
    <row r="235" spans="1:11" ht="114.75" hidden="1">
      <c r="A235" s="213"/>
      <c r="B235" s="204" t="s">
        <v>475</v>
      </c>
      <c r="C235" s="134" t="s">
        <v>18</v>
      </c>
      <c r="D235" s="134" t="s">
        <v>21</v>
      </c>
      <c r="E235" s="134" t="s">
        <v>343</v>
      </c>
      <c r="F235" s="134"/>
      <c r="G235" s="201">
        <f t="shared" si="99"/>
        <v>0</v>
      </c>
      <c r="H235" s="205">
        <f>H236</f>
        <v>0</v>
      </c>
      <c r="I235" s="205">
        <f t="shared" ref="I235:K236" si="103">I236</f>
        <v>0</v>
      </c>
      <c r="J235" s="205">
        <f t="shared" si="103"/>
        <v>0</v>
      </c>
      <c r="K235" s="205">
        <f t="shared" si="103"/>
        <v>0</v>
      </c>
    </row>
    <row r="236" spans="1:11" ht="38.25" hidden="1">
      <c r="A236" s="208"/>
      <c r="B236" s="204" t="s">
        <v>344</v>
      </c>
      <c r="C236" s="134" t="s">
        <v>18</v>
      </c>
      <c r="D236" s="134" t="s">
        <v>21</v>
      </c>
      <c r="E236" s="134" t="s">
        <v>343</v>
      </c>
      <c r="F236" s="134" t="s">
        <v>77</v>
      </c>
      <c r="G236" s="201">
        <f t="shared" ref="G236:G241" si="104">SUM(H236:K236)</f>
        <v>0</v>
      </c>
      <c r="H236" s="205">
        <f>H237</f>
        <v>0</v>
      </c>
      <c r="I236" s="205">
        <f t="shared" si="103"/>
        <v>0</v>
      </c>
      <c r="J236" s="205">
        <f t="shared" si="103"/>
        <v>0</v>
      </c>
      <c r="K236" s="205">
        <f t="shared" si="103"/>
        <v>0</v>
      </c>
    </row>
    <row r="237" spans="1:11" hidden="1">
      <c r="A237" s="208"/>
      <c r="B237" s="204" t="s">
        <v>35</v>
      </c>
      <c r="C237" s="134" t="s">
        <v>18</v>
      </c>
      <c r="D237" s="134" t="s">
        <v>21</v>
      </c>
      <c r="E237" s="134" t="s">
        <v>343</v>
      </c>
      <c r="F237" s="134" t="s">
        <v>78</v>
      </c>
      <c r="G237" s="201">
        <f t="shared" si="104"/>
        <v>0</v>
      </c>
      <c r="H237" s="205">
        <f>'приложение 8.1.'!I295</f>
        <v>0</v>
      </c>
      <c r="I237" s="205">
        <f>'приложение 8.1.'!J295</f>
        <v>0</v>
      </c>
      <c r="J237" s="205">
        <f>'приложение 8.1.'!K295</f>
        <v>0</v>
      </c>
      <c r="K237" s="205">
        <f>'приложение 8.1.'!L295</f>
        <v>0</v>
      </c>
    </row>
    <row r="238" spans="1:11" hidden="1">
      <c r="A238" s="213"/>
      <c r="B238" s="204" t="s">
        <v>453</v>
      </c>
      <c r="C238" s="134" t="s">
        <v>18</v>
      </c>
      <c r="D238" s="134" t="s">
        <v>21</v>
      </c>
      <c r="E238" s="134" t="s">
        <v>343</v>
      </c>
      <c r="F238" s="134" t="s">
        <v>78</v>
      </c>
      <c r="G238" s="201">
        <f t="shared" si="104"/>
        <v>0</v>
      </c>
      <c r="H238" s="205">
        <v>0</v>
      </c>
      <c r="I238" s="205">
        <v>0</v>
      </c>
      <c r="J238" s="205">
        <v>0</v>
      </c>
      <c r="K238" s="205">
        <v>0</v>
      </c>
    </row>
    <row r="239" spans="1:11" s="220" customFormat="1" ht="153">
      <c r="A239" s="219"/>
      <c r="B239" s="238" t="s">
        <v>619</v>
      </c>
      <c r="C239" s="125" t="s">
        <v>18</v>
      </c>
      <c r="D239" s="125" t="s">
        <v>21</v>
      </c>
      <c r="E239" s="125" t="s">
        <v>620</v>
      </c>
      <c r="F239" s="125"/>
      <c r="G239" s="215">
        <f t="shared" si="104"/>
        <v>238.9</v>
      </c>
      <c r="H239" s="216">
        <f t="shared" ref="H239:K240" si="105">H240</f>
        <v>238.9</v>
      </c>
      <c r="I239" s="216">
        <f t="shared" si="105"/>
        <v>0</v>
      </c>
      <c r="J239" s="216">
        <f t="shared" si="105"/>
        <v>0</v>
      </c>
      <c r="K239" s="216">
        <f t="shared" si="105"/>
        <v>0</v>
      </c>
    </row>
    <row r="240" spans="1:11" s="220" customFormat="1" ht="38.25">
      <c r="A240" s="219"/>
      <c r="B240" s="211" t="s">
        <v>344</v>
      </c>
      <c r="C240" s="125" t="s">
        <v>18</v>
      </c>
      <c r="D240" s="125" t="s">
        <v>21</v>
      </c>
      <c r="E240" s="125" t="s">
        <v>620</v>
      </c>
      <c r="F240" s="125" t="s">
        <v>77</v>
      </c>
      <c r="G240" s="215">
        <f t="shared" si="104"/>
        <v>238.9</v>
      </c>
      <c r="H240" s="216">
        <f t="shared" si="105"/>
        <v>238.9</v>
      </c>
      <c r="I240" s="216">
        <f t="shared" si="105"/>
        <v>0</v>
      </c>
      <c r="J240" s="216">
        <f t="shared" si="105"/>
        <v>0</v>
      </c>
      <c r="K240" s="216">
        <f t="shared" si="105"/>
        <v>0</v>
      </c>
    </row>
    <row r="241" spans="1:11" s="220" customFormat="1">
      <c r="A241" s="219"/>
      <c r="B241" s="211" t="s">
        <v>35</v>
      </c>
      <c r="C241" s="125" t="s">
        <v>18</v>
      </c>
      <c r="D241" s="125" t="s">
        <v>21</v>
      </c>
      <c r="E241" s="125" t="s">
        <v>620</v>
      </c>
      <c r="F241" s="125" t="s">
        <v>78</v>
      </c>
      <c r="G241" s="215">
        <f t="shared" si="104"/>
        <v>238.9</v>
      </c>
      <c r="H241" s="216">
        <f>'приложение 8.1.'!I300</f>
        <v>238.9</v>
      </c>
      <c r="I241" s="216">
        <f>'приложение 8.1.'!J300</f>
        <v>0</v>
      </c>
      <c r="J241" s="216">
        <f>'приложение 8.1.'!K300</f>
        <v>0</v>
      </c>
      <c r="K241" s="216">
        <f>'приложение 8.1.'!L300</f>
        <v>0</v>
      </c>
    </row>
    <row r="242" spans="1:11" ht="225.75" customHeight="1">
      <c r="A242" s="213"/>
      <c r="B242" s="204" t="s">
        <v>476</v>
      </c>
      <c r="C242" s="134" t="s">
        <v>18</v>
      </c>
      <c r="D242" s="134" t="s">
        <v>21</v>
      </c>
      <c r="E242" s="134" t="s">
        <v>345</v>
      </c>
      <c r="F242" s="134"/>
      <c r="G242" s="201">
        <f t="shared" ref="G242:G248" si="106">SUM(H242:K242)</f>
        <v>-236.5</v>
      </c>
      <c r="H242" s="205">
        <f>H243</f>
        <v>0</v>
      </c>
      <c r="I242" s="205">
        <f t="shared" ref="I242:K243" si="107">I243</f>
        <v>0</v>
      </c>
      <c r="J242" s="205">
        <f t="shared" si="107"/>
        <v>-236.5</v>
      </c>
      <c r="K242" s="205">
        <f t="shared" si="107"/>
        <v>0</v>
      </c>
    </row>
    <row r="243" spans="1:11" ht="38.25">
      <c r="A243" s="208"/>
      <c r="B243" s="204" t="s">
        <v>344</v>
      </c>
      <c r="C243" s="134" t="s">
        <v>18</v>
      </c>
      <c r="D243" s="134" t="s">
        <v>21</v>
      </c>
      <c r="E243" s="134" t="s">
        <v>345</v>
      </c>
      <c r="F243" s="134" t="s">
        <v>77</v>
      </c>
      <c r="G243" s="201">
        <f t="shared" si="106"/>
        <v>-236.5</v>
      </c>
      <c r="H243" s="205">
        <f>H244</f>
        <v>0</v>
      </c>
      <c r="I243" s="205">
        <f t="shared" si="107"/>
        <v>0</v>
      </c>
      <c r="J243" s="205">
        <f t="shared" si="107"/>
        <v>-236.5</v>
      </c>
      <c r="K243" s="205">
        <f t="shared" si="107"/>
        <v>0</v>
      </c>
    </row>
    <row r="244" spans="1:11">
      <c r="A244" s="208"/>
      <c r="B244" s="204" t="s">
        <v>35</v>
      </c>
      <c r="C244" s="134" t="s">
        <v>18</v>
      </c>
      <c r="D244" s="134" t="s">
        <v>21</v>
      </c>
      <c r="E244" s="134" t="s">
        <v>345</v>
      </c>
      <c r="F244" s="134" t="s">
        <v>78</v>
      </c>
      <c r="G244" s="201">
        <f t="shared" si="106"/>
        <v>-236.5</v>
      </c>
      <c r="H244" s="205">
        <f>'приложение 8.1.'!I304</f>
        <v>0</v>
      </c>
      <c r="I244" s="205">
        <f>'приложение 8.1.'!J304</f>
        <v>0</v>
      </c>
      <c r="J244" s="205">
        <f>'приложение 8.1.'!K304</f>
        <v>-236.5</v>
      </c>
      <c r="K244" s="205">
        <f>'приложение 8.1.'!L304</f>
        <v>0</v>
      </c>
    </row>
    <row r="245" spans="1:11" ht="249.75" customHeight="1">
      <c r="A245" s="213"/>
      <c r="B245" s="204" t="s">
        <v>477</v>
      </c>
      <c r="C245" s="134" t="s">
        <v>18</v>
      </c>
      <c r="D245" s="134" t="s">
        <v>21</v>
      </c>
      <c r="E245" s="134" t="s">
        <v>346</v>
      </c>
      <c r="F245" s="134"/>
      <c r="G245" s="201">
        <f t="shared" si="106"/>
        <v>-2.4</v>
      </c>
      <c r="H245" s="205">
        <f>H246</f>
        <v>-2.4</v>
      </c>
      <c r="I245" s="205">
        <f t="shared" ref="I245:K246" si="108">I246</f>
        <v>0</v>
      </c>
      <c r="J245" s="205">
        <f t="shared" si="108"/>
        <v>0</v>
      </c>
      <c r="K245" s="205">
        <f t="shared" si="108"/>
        <v>0</v>
      </c>
    </row>
    <row r="246" spans="1:11" ht="38.25">
      <c r="A246" s="208"/>
      <c r="B246" s="204" t="s">
        <v>344</v>
      </c>
      <c r="C246" s="134" t="s">
        <v>18</v>
      </c>
      <c r="D246" s="134" t="s">
        <v>21</v>
      </c>
      <c r="E246" s="134" t="s">
        <v>346</v>
      </c>
      <c r="F246" s="134" t="s">
        <v>77</v>
      </c>
      <c r="G246" s="201">
        <f t="shared" si="106"/>
        <v>-2.4</v>
      </c>
      <c r="H246" s="205">
        <f>H247</f>
        <v>-2.4</v>
      </c>
      <c r="I246" s="205">
        <f t="shared" si="108"/>
        <v>0</v>
      </c>
      <c r="J246" s="205">
        <f t="shared" si="108"/>
        <v>0</v>
      </c>
      <c r="K246" s="205">
        <f t="shared" si="108"/>
        <v>0</v>
      </c>
    </row>
    <row r="247" spans="1:11">
      <c r="A247" s="208"/>
      <c r="B247" s="204" t="s">
        <v>35</v>
      </c>
      <c r="C247" s="134" t="s">
        <v>18</v>
      </c>
      <c r="D247" s="134" t="s">
        <v>21</v>
      </c>
      <c r="E247" s="134" t="s">
        <v>346</v>
      </c>
      <c r="F247" s="134" t="s">
        <v>78</v>
      </c>
      <c r="G247" s="201">
        <f t="shared" si="106"/>
        <v>-2.4</v>
      </c>
      <c r="H247" s="205">
        <f>'приложение 8.1.'!I308</f>
        <v>-2.4</v>
      </c>
      <c r="I247" s="205">
        <f>'приложение 8.1.'!J308</f>
        <v>0</v>
      </c>
      <c r="J247" s="205">
        <f>'приложение 8.1.'!K308</f>
        <v>0</v>
      </c>
      <c r="K247" s="205">
        <f>'приложение 8.1.'!L308</f>
        <v>0</v>
      </c>
    </row>
    <row r="248" spans="1:11" ht="38.25">
      <c r="A248" s="213"/>
      <c r="B248" s="204" t="s">
        <v>347</v>
      </c>
      <c r="C248" s="134" t="s">
        <v>18</v>
      </c>
      <c r="D248" s="134" t="s">
        <v>21</v>
      </c>
      <c r="E248" s="134" t="s">
        <v>348</v>
      </c>
      <c r="F248" s="134"/>
      <c r="G248" s="201">
        <f t="shared" si="106"/>
        <v>155.69999999999982</v>
      </c>
      <c r="H248" s="205">
        <f>H249+H254+H258+H261+H264</f>
        <v>1484.1</v>
      </c>
      <c r="I248" s="205">
        <f t="shared" ref="I248:K248" si="109">I249+I254+I261+I264</f>
        <v>0</v>
      </c>
      <c r="J248" s="205">
        <f t="shared" si="109"/>
        <v>-1328.4</v>
      </c>
      <c r="K248" s="205">
        <f t="shared" si="109"/>
        <v>0</v>
      </c>
    </row>
    <row r="249" spans="1:11" ht="25.5">
      <c r="A249" s="213"/>
      <c r="B249" s="87" t="s">
        <v>217</v>
      </c>
      <c r="C249" s="134" t="s">
        <v>18</v>
      </c>
      <c r="D249" s="134" t="s">
        <v>21</v>
      </c>
      <c r="E249" s="134" t="s">
        <v>561</v>
      </c>
      <c r="F249" s="134"/>
      <c r="G249" s="201">
        <f t="shared" ref="G249" si="110">SUM(H249:K249)</f>
        <v>155.69999999999999</v>
      </c>
      <c r="H249" s="205">
        <f>H250+H252</f>
        <v>155.69999999999999</v>
      </c>
      <c r="I249" s="205">
        <f t="shared" ref="I249:K249" si="111">I250+I252</f>
        <v>0</v>
      </c>
      <c r="J249" s="205">
        <f t="shared" si="111"/>
        <v>0</v>
      </c>
      <c r="K249" s="205">
        <f t="shared" si="111"/>
        <v>0</v>
      </c>
    </row>
    <row r="250" spans="1:11" ht="38.25" hidden="1">
      <c r="A250" s="208"/>
      <c r="B250" s="87" t="s">
        <v>86</v>
      </c>
      <c r="C250" s="134" t="s">
        <v>18</v>
      </c>
      <c r="D250" s="134" t="s">
        <v>21</v>
      </c>
      <c r="E250" s="134" t="s">
        <v>561</v>
      </c>
      <c r="F250" s="134" t="s">
        <v>57</v>
      </c>
      <c r="G250" s="201">
        <f>SUM(H250:K250)</f>
        <v>0</v>
      </c>
      <c r="H250" s="205">
        <f>H251</f>
        <v>0</v>
      </c>
      <c r="I250" s="205">
        <f t="shared" ref="I250:K250" si="112">I251</f>
        <v>0</v>
      </c>
      <c r="J250" s="205">
        <f t="shared" si="112"/>
        <v>0</v>
      </c>
      <c r="K250" s="205">
        <f t="shared" si="112"/>
        <v>0</v>
      </c>
    </row>
    <row r="251" spans="1:11" ht="38.25" hidden="1">
      <c r="A251" s="208"/>
      <c r="B251" s="87" t="s">
        <v>111</v>
      </c>
      <c r="C251" s="134" t="s">
        <v>18</v>
      </c>
      <c r="D251" s="134" t="s">
        <v>21</v>
      </c>
      <c r="E251" s="134" t="s">
        <v>561</v>
      </c>
      <c r="F251" s="134" t="s">
        <v>59</v>
      </c>
      <c r="G251" s="201">
        <f>SUM(H251:K251)</f>
        <v>0</v>
      </c>
      <c r="H251" s="205">
        <f>'приложение 8.1.'!I313</f>
        <v>0</v>
      </c>
      <c r="I251" s="205">
        <f>'приложение 8.1.'!J313</f>
        <v>0</v>
      </c>
      <c r="J251" s="205">
        <f>'приложение 8.1.'!K313</f>
        <v>0</v>
      </c>
      <c r="K251" s="205">
        <f>'приложение 8.1.'!L313</f>
        <v>0</v>
      </c>
    </row>
    <row r="252" spans="1:11" s="220" customFormat="1" ht="38.25">
      <c r="A252" s="219"/>
      <c r="B252" s="211" t="s">
        <v>344</v>
      </c>
      <c r="C252" s="125" t="s">
        <v>18</v>
      </c>
      <c r="D252" s="125" t="s">
        <v>21</v>
      </c>
      <c r="E252" s="125" t="s">
        <v>561</v>
      </c>
      <c r="F252" s="125" t="s">
        <v>77</v>
      </c>
      <c r="G252" s="215">
        <f t="shared" ref="G252:G253" si="113">SUM(H252:K252)</f>
        <v>155.69999999999999</v>
      </c>
      <c r="H252" s="216">
        <f>H253</f>
        <v>155.69999999999999</v>
      </c>
      <c r="I252" s="216">
        <f>I253</f>
        <v>0</v>
      </c>
      <c r="J252" s="216">
        <f>J253</f>
        <v>0</v>
      </c>
      <c r="K252" s="216">
        <f>K253</f>
        <v>0</v>
      </c>
    </row>
    <row r="253" spans="1:11" s="220" customFormat="1">
      <c r="A253" s="219"/>
      <c r="B253" s="211" t="s">
        <v>35</v>
      </c>
      <c r="C253" s="125" t="s">
        <v>18</v>
      </c>
      <c r="D253" s="125" t="s">
        <v>21</v>
      </c>
      <c r="E253" s="125" t="s">
        <v>561</v>
      </c>
      <c r="F253" s="125" t="s">
        <v>78</v>
      </c>
      <c r="G253" s="215">
        <f t="shared" si="113"/>
        <v>155.69999999999999</v>
      </c>
      <c r="H253" s="216">
        <f>'приложение 8.1.'!I316</f>
        <v>155.69999999999999</v>
      </c>
      <c r="I253" s="216">
        <f>'приложение 8.1.'!J316</f>
        <v>0</v>
      </c>
      <c r="J253" s="216">
        <f>'приложение 8.1.'!K316</f>
        <v>0</v>
      </c>
      <c r="K253" s="216">
        <f>'приложение 8.1.'!L316</f>
        <v>0</v>
      </c>
    </row>
    <row r="254" spans="1:11" ht="114.75" hidden="1">
      <c r="A254" s="213"/>
      <c r="B254" s="204" t="s">
        <v>475</v>
      </c>
      <c r="C254" s="134" t="s">
        <v>18</v>
      </c>
      <c r="D254" s="134" t="s">
        <v>21</v>
      </c>
      <c r="E254" s="134" t="s">
        <v>349</v>
      </c>
      <c r="F254" s="134"/>
      <c r="G254" s="201">
        <f t="shared" ref="G254" si="114">SUM(H254:K254)</f>
        <v>0</v>
      </c>
      <c r="H254" s="205">
        <f>H255</f>
        <v>0</v>
      </c>
      <c r="I254" s="205">
        <f t="shared" ref="I254:K255" si="115">I255</f>
        <v>0</v>
      </c>
      <c r="J254" s="205">
        <f t="shared" si="115"/>
        <v>0</v>
      </c>
      <c r="K254" s="205">
        <f t="shared" si="115"/>
        <v>0</v>
      </c>
    </row>
    <row r="255" spans="1:11" ht="38.25" hidden="1">
      <c r="A255" s="208"/>
      <c r="B255" s="87" t="s">
        <v>86</v>
      </c>
      <c r="C255" s="134" t="s">
        <v>18</v>
      </c>
      <c r="D255" s="134" t="s">
        <v>21</v>
      </c>
      <c r="E255" s="134" t="s">
        <v>349</v>
      </c>
      <c r="F255" s="134" t="s">
        <v>57</v>
      </c>
      <c r="G255" s="201">
        <f t="shared" ref="G255:G260" si="116">SUM(H255:K255)</f>
        <v>0</v>
      </c>
      <c r="H255" s="205">
        <f>H256</f>
        <v>0</v>
      </c>
      <c r="I255" s="205">
        <f t="shared" si="115"/>
        <v>0</v>
      </c>
      <c r="J255" s="205">
        <f t="shared" si="115"/>
        <v>0</v>
      </c>
      <c r="K255" s="205">
        <f t="shared" si="115"/>
        <v>0</v>
      </c>
    </row>
    <row r="256" spans="1:11" ht="38.25" hidden="1">
      <c r="A256" s="208"/>
      <c r="B256" s="87" t="s">
        <v>111</v>
      </c>
      <c r="C256" s="134" t="s">
        <v>18</v>
      </c>
      <c r="D256" s="134" t="s">
        <v>21</v>
      </c>
      <c r="E256" s="134" t="s">
        <v>349</v>
      </c>
      <c r="F256" s="134" t="s">
        <v>59</v>
      </c>
      <c r="G256" s="201">
        <f t="shared" si="116"/>
        <v>0</v>
      </c>
      <c r="H256" s="205">
        <v>0</v>
      </c>
      <c r="I256" s="205">
        <f>'приложение 8.1.'!J307</f>
        <v>0</v>
      </c>
      <c r="J256" s="205">
        <f>'приложение 8.1.'!K307</f>
        <v>0</v>
      </c>
      <c r="K256" s="205">
        <f>'приложение 8.1.'!L307</f>
        <v>0</v>
      </c>
    </row>
    <row r="257" spans="1:11" s="62" customFormat="1" hidden="1">
      <c r="A257" s="75"/>
      <c r="B257" s="68" t="s">
        <v>453</v>
      </c>
      <c r="C257" s="73" t="s">
        <v>18</v>
      </c>
      <c r="D257" s="73" t="s">
        <v>21</v>
      </c>
      <c r="E257" s="73" t="s">
        <v>349</v>
      </c>
      <c r="F257" s="73" t="s">
        <v>59</v>
      </c>
      <c r="G257" s="71">
        <f t="shared" si="116"/>
        <v>0</v>
      </c>
      <c r="H257" s="74">
        <v>0</v>
      </c>
      <c r="I257" s="74">
        <v>0</v>
      </c>
      <c r="J257" s="74">
        <v>0</v>
      </c>
      <c r="K257" s="74">
        <v>0</v>
      </c>
    </row>
    <row r="258" spans="1:11" s="220" customFormat="1" ht="153">
      <c r="A258" s="219"/>
      <c r="B258" s="98" t="s">
        <v>619</v>
      </c>
      <c r="C258" s="125" t="s">
        <v>18</v>
      </c>
      <c r="D258" s="125" t="s">
        <v>21</v>
      </c>
      <c r="E258" s="125" t="s">
        <v>621</v>
      </c>
      <c r="F258" s="125"/>
      <c r="G258" s="215">
        <f t="shared" si="116"/>
        <v>1341.8</v>
      </c>
      <c r="H258" s="216">
        <f>H259</f>
        <v>1341.8</v>
      </c>
      <c r="I258" s="216">
        <f t="shared" ref="I258:K259" si="117">I259</f>
        <v>0</v>
      </c>
      <c r="J258" s="216">
        <f t="shared" si="117"/>
        <v>0</v>
      </c>
      <c r="K258" s="216">
        <f t="shared" si="117"/>
        <v>0</v>
      </c>
    </row>
    <row r="259" spans="1:11" s="220" customFormat="1" ht="38.25">
      <c r="A259" s="219"/>
      <c r="B259" s="87" t="s">
        <v>86</v>
      </c>
      <c r="C259" s="125" t="s">
        <v>18</v>
      </c>
      <c r="D259" s="125" t="s">
        <v>21</v>
      </c>
      <c r="E259" s="125" t="s">
        <v>621</v>
      </c>
      <c r="F259" s="125" t="s">
        <v>57</v>
      </c>
      <c r="G259" s="215">
        <f t="shared" si="116"/>
        <v>1341.8</v>
      </c>
      <c r="H259" s="216">
        <f>H260</f>
        <v>1341.8</v>
      </c>
      <c r="I259" s="216">
        <f t="shared" si="117"/>
        <v>0</v>
      </c>
      <c r="J259" s="216">
        <f t="shared" si="117"/>
        <v>0</v>
      </c>
      <c r="K259" s="216">
        <f t="shared" si="117"/>
        <v>0</v>
      </c>
    </row>
    <row r="260" spans="1:11" s="220" customFormat="1" ht="38.25">
      <c r="A260" s="219"/>
      <c r="B260" s="95" t="s">
        <v>111</v>
      </c>
      <c r="C260" s="125" t="s">
        <v>18</v>
      </c>
      <c r="D260" s="125" t="s">
        <v>21</v>
      </c>
      <c r="E260" s="125" t="s">
        <v>621</v>
      </c>
      <c r="F260" s="125" t="s">
        <v>59</v>
      </c>
      <c r="G260" s="215">
        <f t="shared" si="116"/>
        <v>1341.8</v>
      </c>
      <c r="H260" s="216">
        <f>'приложение 8.1.'!I325</f>
        <v>1341.8</v>
      </c>
      <c r="I260" s="216">
        <f>'приложение 8.1.'!J325</f>
        <v>0</v>
      </c>
      <c r="J260" s="216">
        <f>'приложение 8.1.'!K325</f>
        <v>0</v>
      </c>
      <c r="K260" s="216">
        <f>'приложение 8.1.'!L325</f>
        <v>0</v>
      </c>
    </row>
    <row r="261" spans="1:11" ht="225" customHeight="1">
      <c r="A261" s="213"/>
      <c r="B261" s="204" t="s">
        <v>476</v>
      </c>
      <c r="C261" s="134" t="s">
        <v>18</v>
      </c>
      <c r="D261" s="134" t="s">
        <v>21</v>
      </c>
      <c r="E261" s="134" t="s">
        <v>350</v>
      </c>
      <c r="F261" s="134"/>
      <c r="G261" s="201">
        <f t="shared" ref="G261:G266" si="118">SUM(H261:K261)</f>
        <v>-1328.4</v>
      </c>
      <c r="H261" s="205">
        <f>H262</f>
        <v>0</v>
      </c>
      <c r="I261" s="205">
        <f t="shared" ref="I261:K262" si="119">I262</f>
        <v>0</v>
      </c>
      <c r="J261" s="205">
        <f t="shared" si="119"/>
        <v>-1328.4</v>
      </c>
      <c r="K261" s="205">
        <f t="shared" si="119"/>
        <v>0</v>
      </c>
    </row>
    <row r="262" spans="1:11" ht="38.25">
      <c r="A262" s="208"/>
      <c r="B262" s="87" t="s">
        <v>86</v>
      </c>
      <c r="C262" s="134" t="s">
        <v>18</v>
      </c>
      <c r="D262" s="134" t="s">
        <v>21</v>
      </c>
      <c r="E262" s="134" t="s">
        <v>350</v>
      </c>
      <c r="F262" s="134" t="s">
        <v>57</v>
      </c>
      <c r="G262" s="201">
        <f t="shared" si="118"/>
        <v>-1328.4</v>
      </c>
      <c r="H262" s="205">
        <f>H263</f>
        <v>0</v>
      </c>
      <c r="I262" s="205">
        <f t="shared" si="119"/>
        <v>0</v>
      </c>
      <c r="J262" s="205">
        <f t="shared" si="119"/>
        <v>-1328.4</v>
      </c>
      <c r="K262" s="205">
        <f t="shared" si="119"/>
        <v>0</v>
      </c>
    </row>
    <row r="263" spans="1:11" ht="38.25">
      <c r="A263" s="208"/>
      <c r="B263" s="87" t="s">
        <v>111</v>
      </c>
      <c r="C263" s="134" t="s">
        <v>18</v>
      </c>
      <c r="D263" s="134" t="s">
        <v>21</v>
      </c>
      <c r="E263" s="134" t="s">
        <v>350</v>
      </c>
      <c r="F263" s="134" t="s">
        <v>59</v>
      </c>
      <c r="G263" s="201">
        <f t="shared" si="118"/>
        <v>-1328.4</v>
      </c>
      <c r="H263" s="205">
        <f>'приложение 8.1.'!I329</f>
        <v>0</v>
      </c>
      <c r="I263" s="205">
        <f>'приложение 8.1.'!J329</f>
        <v>0</v>
      </c>
      <c r="J263" s="205">
        <f>'приложение 8.1.'!K329</f>
        <v>-1328.4</v>
      </c>
      <c r="K263" s="205">
        <f>'приложение 8.1.'!L329</f>
        <v>0</v>
      </c>
    </row>
    <row r="264" spans="1:11" ht="249.75" customHeight="1">
      <c r="A264" s="213"/>
      <c r="B264" s="204" t="s">
        <v>477</v>
      </c>
      <c r="C264" s="134" t="s">
        <v>18</v>
      </c>
      <c r="D264" s="134" t="s">
        <v>21</v>
      </c>
      <c r="E264" s="134" t="s">
        <v>351</v>
      </c>
      <c r="F264" s="134"/>
      <c r="G264" s="201">
        <f t="shared" si="118"/>
        <v>-13.4</v>
      </c>
      <c r="H264" s="205">
        <f>H265</f>
        <v>-13.4</v>
      </c>
      <c r="I264" s="205">
        <f t="shared" ref="I264:K265" si="120">I265</f>
        <v>0</v>
      </c>
      <c r="J264" s="205">
        <f t="shared" si="120"/>
        <v>0</v>
      </c>
      <c r="K264" s="205">
        <f t="shared" si="120"/>
        <v>0</v>
      </c>
    </row>
    <row r="265" spans="1:11" ht="38.25">
      <c r="A265" s="208"/>
      <c r="B265" s="87" t="s">
        <v>86</v>
      </c>
      <c r="C265" s="134" t="s">
        <v>18</v>
      </c>
      <c r="D265" s="134" t="s">
        <v>21</v>
      </c>
      <c r="E265" s="134" t="s">
        <v>351</v>
      </c>
      <c r="F265" s="134" t="s">
        <v>57</v>
      </c>
      <c r="G265" s="201">
        <f t="shared" si="118"/>
        <v>-13.4</v>
      </c>
      <c r="H265" s="205">
        <f>H266</f>
        <v>-13.4</v>
      </c>
      <c r="I265" s="205">
        <f t="shared" si="120"/>
        <v>0</v>
      </c>
      <c r="J265" s="205">
        <f t="shared" si="120"/>
        <v>0</v>
      </c>
      <c r="K265" s="205">
        <f t="shared" si="120"/>
        <v>0</v>
      </c>
    </row>
    <row r="266" spans="1:11" ht="38.25">
      <c r="A266" s="208"/>
      <c r="B266" s="87" t="s">
        <v>111</v>
      </c>
      <c r="C266" s="134" t="s">
        <v>18</v>
      </c>
      <c r="D266" s="134" t="s">
        <v>21</v>
      </c>
      <c r="E266" s="134" t="s">
        <v>351</v>
      </c>
      <c r="F266" s="134" t="s">
        <v>59</v>
      </c>
      <c r="G266" s="201">
        <f t="shared" si="118"/>
        <v>-13.4</v>
      </c>
      <c r="H266" s="205">
        <f>'приложение 8.1.'!I333</f>
        <v>-13.4</v>
      </c>
      <c r="I266" s="205">
        <f>'приложение 8.1.'!J333</f>
        <v>0</v>
      </c>
      <c r="J266" s="205">
        <f>'приложение 8.1.'!K333</f>
        <v>0</v>
      </c>
      <c r="K266" s="205">
        <f>'приложение 8.1.'!L333</f>
        <v>0</v>
      </c>
    </row>
    <row r="267" spans="1:11" ht="63.75" hidden="1">
      <c r="A267" s="206"/>
      <c r="B267" s="204" t="s">
        <v>352</v>
      </c>
      <c r="C267" s="134" t="s">
        <v>18</v>
      </c>
      <c r="D267" s="134" t="s">
        <v>21</v>
      </c>
      <c r="E267" s="134" t="s">
        <v>353</v>
      </c>
      <c r="F267" s="134"/>
      <c r="G267" s="201">
        <f t="shared" ref="G267:G275" si="121">H267+I267+J267+K267</f>
        <v>0</v>
      </c>
      <c r="H267" s="205">
        <f>H268</f>
        <v>0</v>
      </c>
      <c r="I267" s="205">
        <f t="shared" ref="I267:K267" si="122">I268</f>
        <v>0</v>
      </c>
      <c r="J267" s="205">
        <f t="shared" si="122"/>
        <v>0</v>
      </c>
      <c r="K267" s="205">
        <f t="shared" si="122"/>
        <v>0</v>
      </c>
    </row>
    <row r="268" spans="1:11" ht="63.75" hidden="1">
      <c r="A268" s="203"/>
      <c r="B268" s="204" t="s">
        <v>354</v>
      </c>
      <c r="C268" s="134" t="s">
        <v>18</v>
      </c>
      <c r="D268" s="134" t="s">
        <v>21</v>
      </c>
      <c r="E268" s="134" t="s">
        <v>355</v>
      </c>
      <c r="F268" s="134"/>
      <c r="G268" s="201">
        <f t="shared" si="121"/>
        <v>0</v>
      </c>
      <c r="H268" s="205">
        <f t="shared" ref="H268:K269" si="123">H270</f>
        <v>0</v>
      </c>
      <c r="I268" s="205">
        <f t="shared" si="123"/>
        <v>0</v>
      </c>
      <c r="J268" s="205">
        <f t="shared" si="123"/>
        <v>0</v>
      </c>
      <c r="K268" s="205">
        <f t="shared" si="123"/>
        <v>0</v>
      </c>
    </row>
    <row r="269" spans="1:11" ht="25.5" hidden="1">
      <c r="A269" s="203"/>
      <c r="B269" s="87" t="s">
        <v>217</v>
      </c>
      <c r="C269" s="134" t="s">
        <v>18</v>
      </c>
      <c r="D269" s="134" t="s">
        <v>21</v>
      </c>
      <c r="E269" s="134" t="s">
        <v>562</v>
      </c>
      <c r="F269" s="134"/>
      <c r="G269" s="201">
        <f t="shared" si="121"/>
        <v>0</v>
      </c>
      <c r="H269" s="205">
        <f t="shared" si="123"/>
        <v>0</v>
      </c>
      <c r="I269" s="205">
        <f t="shared" si="123"/>
        <v>0</v>
      </c>
      <c r="J269" s="205">
        <f t="shared" si="123"/>
        <v>0</v>
      </c>
      <c r="K269" s="205">
        <f t="shared" si="123"/>
        <v>0</v>
      </c>
    </row>
    <row r="270" spans="1:11" ht="38.25" hidden="1">
      <c r="A270" s="203"/>
      <c r="B270" s="87" t="s">
        <v>86</v>
      </c>
      <c r="C270" s="134" t="s">
        <v>18</v>
      </c>
      <c r="D270" s="134" t="s">
        <v>21</v>
      </c>
      <c r="E270" s="134" t="s">
        <v>562</v>
      </c>
      <c r="F270" s="134" t="s">
        <v>57</v>
      </c>
      <c r="G270" s="201">
        <f t="shared" si="121"/>
        <v>0</v>
      </c>
      <c r="H270" s="205">
        <f>H271</f>
        <v>0</v>
      </c>
      <c r="I270" s="205">
        <f t="shared" ref="I270:K270" si="124">I271</f>
        <v>0</v>
      </c>
      <c r="J270" s="205">
        <f t="shared" si="124"/>
        <v>0</v>
      </c>
      <c r="K270" s="205">
        <f t="shared" si="124"/>
        <v>0</v>
      </c>
    </row>
    <row r="271" spans="1:11" ht="38.25" hidden="1">
      <c r="A271" s="203"/>
      <c r="B271" s="87" t="s">
        <v>111</v>
      </c>
      <c r="C271" s="134" t="s">
        <v>18</v>
      </c>
      <c r="D271" s="134" t="s">
        <v>21</v>
      </c>
      <c r="E271" s="134" t="s">
        <v>562</v>
      </c>
      <c r="F271" s="134" t="s">
        <v>59</v>
      </c>
      <c r="G271" s="201">
        <f t="shared" si="121"/>
        <v>0</v>
      </c>
      <c r="H271" s="205">
        <f>'приложение 8.1.'!I339</f>
        <v>0</v>
      </c>
      <c r="I271" s="205">
        <f>'приложение 8.1.'!J339</f>
        <v>0</v>
      </c>
      <c r="J271" s="205">
        <f>'приложение 8.1.'!K339</f>
        <v>0</v>
      </c>
      <c r="K271" s="205">
        <f>'приложение 8.1.'!L339</f>
        <v>0</v>
      </c>
    </row>
    <row r="272" spans="1:11" hidden="1">
      <c r="A272" s="203"/>
      <c r="B272" s="87" t="s">
        <v>453</v>
      </c>
      <c r="C272" s="134" t="s">
        <v>18</v>
      </c>
      <c r="D272" s="134" t="s">
        <v>21</v>
      </c>
      <c r="E272" s="134" t="s">
        <v>562</v>
      </c>
      <c r="F272" s="134" t="s">
        <v>59</v>
      </c>
      <c r="G272" s="201">
        <f t="shared" si="121"/>
        <v>0</v>
      </c>
      <c r="H272" s="205">
        <v>0</v>
      </c>
      <c r="I272" s="205">
        <v>0</v>
      </c>
      <c r="J272" s="205">
        <v>0</v>
      </c>
      <c r="K272" s="205">
        <v>0</v>
      </c>
    </row>
    <row r="273" spans="1:11" hidden="1">
      <c r="A273" s="184"/>
      <c r="B273" s="183" t="s">
        <v>42</v>
      </c>
      <c r="C273" s="90" t="s">
        <v>18</v>
      </c>
      <c r="D273" s="90" t="s">
        <v>33</v>
      </c>
      <c r="E273" s="90"/>
      <c r="F273" s="90"/>
      <c r="G273" s="155">
        <f t="shared" si="121"/>
        <v>0</v>
      </c>
      <c r="H273" s="155">
        <f>H274</f>
        <v>0</v>
      </c>
      <c r="I273" s="155">
        <f t="shared" ref="I273:K274" si="125">I274</f>
        <v>0</v>
      </c>
      <c r="J273" s="155">
        <f t="shared" si="125"/>
        <v>0</v>
      </c>
      <c r="K273" s="155">
        <f t="shared" si="125"/>
        <v>0</v>
      </c>
    </row>
    <row r="274" spans="1:11" ht="38.25" hidden="1">
      <c r="A274" s="136"/>
      <c r="B274" s="87" t="s">
        <v>244</v>
      </c>
      <c r="C274" s="88" t="s">
        <v>18</v>
      </c>
      <c r="D274" s="88" t="s">
        <v>33</v>
      </c>
      <c r="E274" s="88" t="s">
        <v>245</v>
      </c>
      <c r="F274" s="88"/>
      <c r="G274" s="155">
        <f t="shared" si="121"/>
        <v>0</v>
      </c>
      <c r="H274" s="156">
        <f>H275</f>
        <v>0</v>
      </c>
      <c r="I274" s="156">
        <f t="shared" si="125"/>
        <v>0</v>
      </c>
      <c r="J274" s="156">
        <f t="shared" si="125"/>
        <v>0</v>
      </c>
      <c r="K274" s="156">
        <f t="shared" si="125"/>
        <v>0</v>
      </c>
    </row>
    <row r="275" spans="1:11" ht="25.5" hidden="1">
      <c r="A275" s="184"/>
      <c r="B275" s="87" t="s">
        <v>217</v>
      </c>
      <c r="C275" s="88" t="s">
        <v>18</v>
      </c>
      <c r="D275" s="88" t="s">
        <v>33</v>
      </c>
      <c r="E275" s="94" t="s">
        <v>249</v>
      </c>
      <c r="F275" s="88"/>
      <c r="G275" s="155">
        <f t="shared" si="121"/>
        <v>0</v>
      </c>
      <c r="H275" s="156">
        <f>H276+H278</f>
        <v>0</v>
      </c>
      <c r="I275" s="156">
        <f>I276+I278</f>
        <v>0</v>
      </c>
      <c r="J275" s="156">
        <f>J276+J278</f>
        <v>0</v>
      </c>
      <c r="K275" s="156">
        <f>K276+K278</f>
        <v>0</v>
      </c>
    </row>
    <row r="276" spans="1:11" ht="38.25" hidden="1">
      <c r="A276" s="208"/>
      <c r="B276" s="87" t="s">
        <v>86</v>
      </c>
      <c r="C276" s="88" t="s">
        <v>18</v>
      </c>
      <c r="D276" s="88" t="s">
        <v>33</v>
      </c>
      <c r="E276" s="94" t="s">
        <v>249</v>
      </c>
      <c r="F276" s="134" t="s">
        <v>57</v>
      </c>
      <c r="G276" s="201">
        <f t="shared" ref="G276:G277" si="126">SUM(H276:K276)</f>
        <v>0</v>
      </c>
      <c r="H276" s="205">
        <f t="shared" ref="H276:K276" si="127">H277</f>
        <v>0</v>
      </c>
      <c r="I276" s="205">
        <f t="shared" si="127"/>
        <v>0</v>
      </c>
      <c r="J276" s="205">
        <f t="shared" si="127"/>
        <v>0</v>
      </c>
      <c r="K276" s="205">
        <f t="shared" si="127"/>
        <v>0</v>
      </c>
    </row>
    <row r="277" spans="1:11" ht="38.25" hidden="1">
      <c r="A277" s="208"/>
      <c r="B277" s="87" t="s">
        <v>111</v>
      </c>
      <c r="C277" s="88" t="s">
        <v>18</v>
      </c>
      <c r="D277" s="88" t="s">
        <v>33</v>
      </c>
      <c r="E277" s="94" t="s">
        <v>249</v>
      </c>
      <c r="F277" s="134" t="s">
        <v>59</v>
      </c>
      <c r="G277" s="201">
        <f t="shared" si="126"/>
        <v>0</v>
      </c>
      <c r="H277" s="205">
        <f>'приложение 8.1.'!I346</f>
        <v>0</v>
      </c>
      <c r="I277" s="205">
        <f>'приложение 8.1.'!J346</f>
        <v>0</v>
      </c>
      <c r="J277" s="205">
        <f>'приложение 8.1.'!K346</f>
        <v>0</v>
      </c>
      <c r="K277" s="205">
        <f>'приложение 8.1.'!L346</f>
        <v>0</v>
      </c>
    </row>
    <row r="278" spans="1:11" ht="51" hidden="1">
      <c r="A278" s="208"/>
      <c r="B278" s="204" t="s">
        <v>247</v>
      </c>
      <c r="C278" s="88" t="s">
        <v>18</v>
      </c>
      <c r="D278" s="88" t="s">
        <v>33</v>
      </c>
      <c r="E278" s="94" t="s">
        <v>249</v>
      </c>
      <c r="F278" s="134" t="s">
        <v>49</v>
      </c>
      <c r="G278" s="201">
        <f t="shared" ref="G278:G279" si="128">H278+I278+J278+K278</f>
        <v>0</v>
      </c>
      <c r="H278" s="205">
        <f>H279+H280</f>
        <v>0</v>
      </c>
      <c r="I278" s="205">
        <f>I279+I280</f>
        <v>0</v>
      </c>
      <c r="J278" s="205">
        <f>J279+J280</f>
        <v>0</v>
      </c>
      <c r="K278" s="205">
        <f>K279+K280</f>
        <v>0</v>
      </c>
    </row>
    <row r="279" spans="1:11" hidden="1">
      <c r="A279" s="208"/>
      <c r="B279" s="204" t="s">
        <v>51</v>
      </c>
      <c r="C279" s="88" t="s">
        <v>18</v>
      </c>
      <c r="D279" s="88" t="s">
        <v>33</v>
      </c>
      <c r="E279" s="94" t="s">
        <v>249</v>
      </c>
      <c r="F279" s="134" t="s">
        <v>50</v>
      </c>
      <c r="G279" s="201">
        <f t="shared" si="128"/>
        <v>0</v>
      </c>
      <c r="H279" s="205">
        <f>'приложение 8.1.'!I349</f>
        <v>0</v>
      </c>
      <c r="I279" s="205">
        <f>'приложение 8.1.'!J349</f>
        <v>0</v>
      </c>
      <c r="J279" s="205">
        <f>'приложение 8.1.'!K349</f>
        <v>0</v>
      </c>
      <c r="K279" s="205">
        <f>'приложение 8.1.'!L349</f>
        <v>0</v>
      </c>
    </row>
    <row r="280" spans="1:11" hidden="1">
      <c r="A280" s="203"/>
      <c r="B280" s="204" t="s">
        <v>66</v>
      </c>
      <c r="C280" s="88" t="s">
        <v>18</v>
      </c>
      <c r="D280" s="88" t="s">
        <v>33</v>
      </c>
      <c r="E280" s="94" t="s">
        <v>249</v>
      </c>
      <c r="F280" s="134" t="s">
        <v>64</v>
      </c>
      <c r="G280" s="201">
        <f>SUM(H280:K280)</f>
        <v>0</v>
      </c>
      <c r="H280" s="205">
        <f>'приложение 8.1.'!I351+'приложение 8.1.'!I946</f>
        <v>0</v>
      </c>
      <c r="I280" s="205">
        <f>'приложение 8.1.'!J351+'приложение 8.1.'!J946</f>
        <v>0</v>
      </c>
      <c r="J280" s="205">
        <f>'приложение 8.1.'!K351+'приложение 8.1.'!K946</f>
        <v>0</v>
      </c>
      <c r="K280" s="205">
        <f>'приложение 8.1.'!L351+'приложение 8.1.'!L946</f>
        <v>0</v>
      </c>
    </row>
    <row r="281" spans="1:11" ht="25.5">
      <c r="A281" s="198"/>
      <c r="B281" s="199" t="s">
        <v>24</v>
      </c>
      <c r="C281" s="200" t="s">
        <v>18</v>
      </c>
      <c r="D281" s="200" t="s">
        <v>38</v>
      </c>
      <c r="E281" s="200"/>
      <c r="F281" s="200"/>
      <c r="G281" s="201">
        <f t="shared" ref="G281:G294" si="129">H281+I281+J281+K281</f>
        <v>3523.4000000000015</v>
      </c>
      <c r="H281" s="201">
        <f>H282+H295+H308</f>
        <v>-11082.3</v>
      </c>
      <c r="I281" s="201">
        <f t="shared" ref="I281:K281" si="130">I282+I295+I308</f>
        <v>0</v>
      </c>
      <c r="J281" s="201">
        <f t="shared" si="130"/>
        <v>14605.7</v>
      </c>
      <c r="K281" s="201">
        <f t="shared" si="130"/>
        <v>0</v>
      </c>
    </row>
    <row r="282" spans="1:11" ht="89.25">
      <c r="A282" s="209"/>
      <c r="B282" s="204" t="s">
        <v>356</v>
      </c>
      <c r="C282" s="134" t="s">
        <v>18</v>
      </c>
      <c r="D282" s="134" t="s">
        <v>38</v>
      </c>
      <c r="E282" s="134" t="s">
        <v>357</v>
      </c>
      <c r="F282" s="134"/>
      <c r="G282" s="155">
        <f t="shared" si="129"/>
        <v>1.6</v>
      </c>
      <c r="H282" s="205">
        <f>H283+H287+H291</f>
        <v>1.6</v>
      </c>
      <c r="I282" s="205">
        <f>I283+I287+I291</f>
        <v>0</v>
      </c>
      <c r="J282" s="205">
        <f>J283+J287+J291</f>
        <v>0</v>
      </c>
      <c r="K282" s="205">
        <f>K283+K287+K291</f>
        <v>0</v>
      </c>
    </row>
    <row r="283" spans="1:11" ht="25.5" hidden="1">
      <c r="A283" s="209"/>
      <c r="B283" s="204" t="s">
        <v>358</v>
      </c>
      <c r="C283" s="134" t="s">
        <v>18</v>
      </c>
      <c r="D283" s="134" t="s">
        <v>38</v>
      </c>
      <c r="E283" s="134" t="s">
        <v>359</v>
      </c>
      <c r="F283" s="134"/>
      <c r="G283" s="155">
        <f t="shared" si="129"/>
        <v>0</v>
      </c>
      <c r="H283" s="205">
        <f>H284</f>
        <v>0</v>
      </c>
      <c r="I283" s="205">
        <f t="shared" ref="I283:K285" si="131">I284</f>
        <v>0</v>
      </c>
      <c r="J283" s="205">
        <f t="shared" si="131"/>
        <v>0</v>
      </c>
      <c r="K283" s="205">
        <f t="shared" si="131"/>
        <v>0</v>
      </c>
    </row>
    <row r="284" spans="1:11" ht="25.5" hidden="1">
      <c r="A284" s="209"/>
      <c r="B284" s="87" t="s">
        <v>217</v>
      </c>
      <c r="C284" s="134" t="s">
        <v>18</v>
      </c>
      <c r="D284" s="134" t="s">
        <v>38</v>
      </c>
      <c r="E284" s="134" t="s">
        <v>563</v>
      </c>
      <c r="F284" s="134"/>
      <c r="G284" s="155">
        <f t="shared" si="129"/>
        <v>0</v>
      </c>
      <c r="H284" s="205">
        <f>H285</f>
        <v>0</v>
      </c>
      <c r="I284" s="205">
        <f t="shared" si="131"/>
        <v>0</v>
      </c>
      <c r="J284" s="205">
        <f t="shared" si="131"/>
        <v>0</v>
      </c>
      <c r="K284" s="205">
        <f t="shared" si="131"/>
        <v>0</v>
      </c>
    </row>
    <row r="285" spans="1:11" hidden="1">
      <c r="A285" s="136"/>
      <c r="B285" s="87" t="s">
        <v>71</v>
      </c>
      <c r="C285" s="134" t="s">
        <v>18</v>
      </c>
      <c r="D285" s="134" t="s">
        <v>38</v>
      </c>
      <c r="E285" s="134" t="s">
        <v>563</v>
      </c>
      <c r="F285" s="88" t="s">
        <v>72</v>
      </c>
      <c r="G285" s="155">
        <f t="shared" si="129"/>
        <v>0</v>
      </c>
      <c r="H285" s="156">
        <f>H286</f>
        <v>0</v>
      </c>
      <c r="I285" s="156">
        <f t="shared" si="131"/>
        <v>0</v>
      </c>
      <c r="J285" s="156">
        <f t="shared" si="131"/>
        <v>0</v>
      </c>
      <c r="K285" s="156">
        <f t="shared" si="131"/>
        <v>0</v>
      </c>
    </row>
    <row r="286" spans="1:11" ht="65.25" hidden="1" customHeight="1">
      <c r="A286" s="136"/>
      <c r="B286" s="87" t="s">
        <v>334</v>
      </c>
      <c r="C286" s="134" t="s">
        <v>18</v>
      </c>
      <c r="D286" s="134" t="s">
        <v>38</v>
      </c>
      <c r="E286" s="134" t="s">
        <v>563</v>
      </c>
      <c r="F286" s="88" t="s">
        <v>80</v>
      </c>
      <c r="G286" s="155">
        <f t="shared" si="129"/>
        <v>0</v>
      </c>
      <c r="H286" s="156">
        <f>'приложение 8.1.'!I358</f>
        <v>0</v>
      </c>
      <c r="I286" s="156">
        <f>'приложение 8.1.'!J358</f>
        <v>0</v>
      </c>
      <c r="J286" s="156">
        <f>'приложение 8.1.'!K358</f>
        <v>0</v>
      </c>
      <c r="K286" s="156">
        <f>'приложение 8.1.'!L358</f>
        <v>0</v>
      </c>
    </row>
    <row r="287" spans="1:11" ht="25.5" hidden="1">
      <c r="A287" s="209"/>
      <c r="B287" s="204" t="s">
        <v>360</v>
      </c>
      <c r="C287" s="134" t="s">
        <v>18</v>
      </c>
      <c r="D287" s="134" t="s">
        <v>38</v>
      </c>
      <c r="E287" s="134" t="s">
        <v>361</v>
      </c>
      <c r="F287" s="134"/>
      <c r="G287" s="155">
        <f t="shared" si="129"/>
        <v>0</v>
      </c>
      <c r="H287" s="205">
        <f>H288</f>
        <v>0</v>
      </c>
      <c r="I287" s="205">
        <f t="shared" ref="I287:K289" si="132">I288</f>
        <v>0</v>
      </c>
      <c r="J287" s="205">
        <f t="shared" si="132"/>
        <v>0</v>
      </c>
      <c r="K287" s="205">
        <f t="shared" si="132"/>
        <v>0</v>
      </c>
    </row>
    <row r="288" spans="1:11" ht="25.5" hidden="1">
      <c r="A288" s="209"/>
      <c r="B288" s="87" t="s">
        <v>217</v>
      </c>
      <c r="C288" s="134" t="s">
        <v>18</v>
      </c>
      <c r="D288" s="134" t="s">
        <v>38</v>
      </c>
      <c r="E288" s="134" t="s">
        <v>564</v>
      </c>
      <c r="F288" s="134"/>
      <c r="G288" s="155">
        <f t="shared" si="129"/>
        <v>0</v>
      </c>
      <c r="H288" s="205">
        <f>H289</f>
        <v>0</v>
      </c>
      <c r="I288" s="205">
        <f t="shared" si="132"/>
        <v>0</v>
      </c>
      <c r="J288" s="205">
        <f t="shared" si="132"/>
        <v>0</v>
      </c>
      <c r="K288" s="205">
        <f t="shared" si="132"/>
        <v>0</v>
      </c>
    </row>
    <row r="289" spans="1:11" ht="38.25" hidden="1">
      <c r="A289" s="136"/>
      <c r="B289" s="87" t="s">
        <v>86</v>
      </c>
      <c r="C289" s="134" t="s">
        <v>18</v>
      </c>
      <c r="D289" s="134" t="s">
        <v>38</v>
      </c>
      <c r="E289" s="134" t="s">
        <v>564</v>
      </c>
      <c r="F289" s="88" t="s">
        <v>57</v>
      </c>
      <c r="G289" s="155">
        <f t="shared" si="129"/>
        <v>0</v>
      </c>
      <c r="H289" s="156">
        <f>H290</f>
        <v>0</v>
      </c>
      <c r="I289" s="156">
        <f t="shared" si="132"/>
        <v>0</v>
      </c>
      <c r="J289" s="156">
        <f t="shared" si="132"/>
        <v>0</v>
      </c>
      <c r="K289" s="156">
        <f t="shared" si="132"/>
        <v>0</v>
      </c>
    </row>
    <row r="290" spans="1:11" ht="38.25" hidden="1">
      <c r="A290" s="136"/>
      <c r="B290" s="87" t="s">
        <v>111</v>
      </c>
      <c r="C290" s="134" t="s">
        <v>18</v>
      </c>
      <c r="D290" s="134" t="s">
        <v>38</v>
      </c>
      <c r="E290" s="134" t="s">
        <v>564</v>
      </c>
      <c r="F290" s="88" t="s">
        <v>59</v>
      </c>
      <c r="G290" s="155">
        <f t="shared" si="129"/>
        <v>0</v>
      </c>
      <c r="H290" s="156">
        <f>'приложение 8.1.'!H362</f>
        <v>0</v>
      </c>
      <c r="I290" s="156">
        <f>'приложение 8.1.'!I362</f>
        <v>0</v>
      </c>
      <c r="J290" s="156">
        <f>'приложение 8.1.'!J362</f>
        <v>0</v>
      </c>
      <c r="K290" s="156">
        <f>'приложение 8.1.'!K362</f>
        <v>0</v>
      </c>
    </row>
    <row r="291" spans="1:11" ht="38.25">
      <c r="A291" s="209"/>
      <c r="B291" s="204" t="s">
        <v>362</v>
      </c>
      <c r="C291" s="134" t="s">
        <v>18</v>
      </c>
      <c r="D291" s="134" t="s">
        <v>38</v>
      </c>
      <c r="E291" s="134" t="s">
        <v>363</v>
      </c>
      <c r="F291" s="134"/>
      <c r="G291" s="155">
        <f t="shared" si="129"/>
        <v>1.6</v>
      </c>
      <c r="H291" s="205">
        <f>H292</f>
        <v>1.6</v>
      </c>
      <c r="I291" s="205">
        <f t="shared" ref="I291:K293" si="133">I292</f>
        <v>0</v>
      </c>
      <c r="J291" s="205">
        <f t="shared" si="133"/>
        <v>0</v>
      </c>
      <c r="K291" s="205">
        <f t="shared" si="133"/>
        <v>0</v>
      </c>
    </row>
    <row r="292" spans="1:11" ht="25.5">
      <c r="A292" s="209"/>
      <c r="B292" s="87" t="s">
        <v>217</v>
      </c>
      <c r="C292" s="134" t="s">
        <v>18</v>
      </c>
      <c r="D292" s="134" t="s">
        <v>38</v>
      </c>
      <c r="E292" s="134" t="s">
        <v>565</v>
      </c>
      <c r="F292" s="134"/>
      <c r="G292" s="155">
        <f t="shared" si="129"/>
        <v>1.6</v>
      </c>
      <c r="H292" s="205">
        <f>H293</f>
        <v>1.6</v>
      </c>
      <c r="I292" s="205">
        <f t="shared" si="133"/>
        <v>0</v>
      </c>
      <c r="J292" s="205">
        <f t="shared" si="133"/>
        <v>0</v>
      </c>
      <c r="K292" s="205">
        <f t="shared" si="133"/>
        <v>0</v>
      </c>
    </row>
    <row r="293" spans="1:11">
      <c r="A293" s="136"/>
      <c r="B293" s="87" t="s">
        <v>71</v>
      </c>
      <c r="C293" s="134" t="s">
        <v>18</v>
      </c>
      <c r="D293" s="134" t="s">
        <v>38</v>
      </c>
      <c r="E293" s="134" t="s">
        <v>565</v>
      </c>
      <c r="F293" s="88" t="s">
        <v>72</v>
      </c>
      <c r="G293" s="155">
        <f t="shared" si="129"/>
        <v>1.6</v>
      </c>
      <c r="H293" s="156">
        <f>H294</f>
        <v>1.6</v>
      </c>
      <c r="I293" s="156">
        <f t="shared" si="133"/>
        <v>0</v>
      </c>
      <c r="J293" s="156">
        <f t="shared" si="133"/>
        <v>0</v>
      </c>
      <c r="K293" s="156">
        <f t="shared" si="133"/>
        <v>0</v>
      </c>
    </row>
    <row r="294" spans="1:11" ht="61.5" customHeight="1">
      <c r="A294" s="136"/>
      <c r="B294" s="87" t="s">
        <v>334</v>
      </c>
      <c r="C294" s="134" t="s">
        <v>18</v>
      </c>
      <c r="D294" s="134" t="s">
        <v>38</v>
      </c>
      <c r="E294" s="134" t="s">
        <v>565</v>
      </c>
      <c r="F294" s="88" t="s">
        <v>80</v>
      </c>
      <c r="G294" s="155">
        <f t="shared" si="129"/>
        <v>1.6</v>
      </c>
      <c r="H294" s="156">
        <f>'приложение 8.1.'!I367</f>
        <v>1.6</v>
      </c>
      <c r="I294" s="156">
        <f>'приложение 8.1.'!J367</f>
        <v>0</v>
      </c>
      <c r="J294" s="156">
        <f>'приложение 8.1.'!K367</f>
        <v>0</v>
      </c>
      <c r="K294" s="156">
        <f>'приложение 8.1.'!L367</f>
        <v>0</v>
      </c>
    </row>
    <row r="295" spans="1:11" ht="51">
      <c r="A295" s="184"/>
      <c r="B295" s="87" t="s">
        <v>141</v>
      </c>
      <c r="C295" s="88" t="s">
        <v>18</v>
      </c>
      <c r="D295" s="88" t="s">
        <v>38</v>
      </c>
      <c r="E295" s="94" t="s">
        <v>250</v>
      </c>
      <c r="F295" s="90"/>
      <c r="G295" s="155">
        <f>SUM(H295:K295)</f>
        <v>543</v>
      </c>
      <c r="H295" s="156">
        <f>H296</f>
        <v>-11535.1</v>
      </c>
      <c r="I295" s="156">
        <f t="shared" ref="I295:K295" si="134">I296</f>
        <v>0</v>
      </c>
      <c r="J295" s="156">
        <f t="shared" si="134"/>
        <v>12078.1</v>
      </c>
      <c r="K295" s="156">
        <f t="shared" si="134"/>
        <v>0</v>
      </c>
    </row>
    <row r="296" spans="1:11" ht="38.25">
      <c r="A296" s="184"/>
      <c r="B296" s="87" t="s">
        <v>213</v>
      </c>
      <c r="C296" s="88" t="s">
        <v>18</v>
      </c>
      <c r="D296" s="88" t="s">
        <v>38</v>
      </c>
      <c r="E296" s="94" t="s">
        <v>252</v>
      </c>
      <c r="F296" s="90"/>
      <c r="G296" s="155">
        <f>SUM(H296:K296)</f>
        <v>543</v>
      </c>
      <c r="H296" s="156">
        <f>H303+H297+H300</f>
        <v>-11535.1</v>
      </c>
      <c r="I296" s="156">
        <f t="shared" ref="I296:K296" si="135">I303+I297+I300</f>
        <v>0</v>
      </c>
      <c r="J296" s="156">
        <f t="shared" si="135"/>
        <v>12078.1</v>
      </c>
      <c r="K296" s="156">
        <f t="shared" si="135"/>
        <v>0</v>
      </c>
    </row>
    <row r="297" spans="1:11" ht="38.25">
      <c r="A297" s="136"/>
      <c r="B297" s="87" t="s">
        <v>200</v>
      </c>
      <c r="C297" s="88" t="s">
        <v>18</v>
      </c>
      <c r="D297" s="88" t="s">
        <v>38</v>
      </c>
      <c r="E297" s="94" t="s">
        <v>364</v>
      </c>
      <c r="F297" s="88"/>
      <c r="G297" s="201">
        <f t="shared" ref="G297:G298" si="136">H297+I297+J297+K297</f>
        <v>-11535.1</v>
      </c>
      <c r="H297" s="156">
        <f>H298</f>
        <v>-11535.1</v>
      </c>
      <c r="I297" s="156">
        <f t="shared" ref="I297:K298" si="137">I298</f>
        <v>0</v>
      </c>
      <c r="J297" s="156">
        <f t="shared" si="137"/>
        <v>0</v>
      </c>
      <c r="K297" s="156">
        <f t="shared" si="137"/>
        <v>0</v>
      </c>
    </row>
    <row r="298" spans="1:11" ht="51">
      <c r="A298" s="203"/>
      <c r="B298" s="204" t="s">
        <v>88</v>
      </c>
      <c r="C298" s="88" t="s">
        <v>18</v>
      </c>
      <c r="D298" s="88" t="s">
        <v>38</v>
      </c>
      <c r="E298" s="94" t="s">
        <v>364</v>
      </c>
      <c r="F298" s="134" t="s">
        <v>49</v>
      </c>
      <c r="G298" s="201">
        <f t="shared" si="136"/>
        <v>-11535.1</v>
      </c>
      <c r="H298" s="205">
        <f>H299</f>
        <v>-11535.1</v>
      </c>
      <c r="I298" s="205">
        <f t="shared" si="137"/>
        <v>0</v>
      </c>
      <c r="J298" s="205">
        <f t="shared" si="137"/>
        <v>0</v>
      </c>
      <c r="K298" s="205">
        <f t="shared" si="137"/>
        <v>0</v>
      </c>
    </row>
    <row r="299" spans="1:11">
      <c r="A299" s="203"/>
      <c r="B299" s="204" t="s">
        <v>66</v>
      </c>
      <c r="C299" s="88" t="s">
        <v>18</v>
      </c>
      <c r="D299" s="88" t="s">
        <v>38</v>
      </c>
      <c r="E299" s="94" t="s">
        <v>364</v>
      </c>
      <c r="F299" s="134" t="s">
        <v>64</v>
      </c>
      <c r="G299" s="201">
        <f>SUM(H299:K299)</f>
        <v>-11535.1</v>
      </c>
      <c r="H299" s="205">
        <f>'приложение 8.1.'!I372</f>
        <v>-11535.1</v>
      </c>
      <c r="I299" s="205">
        <f>'приложение 8.1.'!J372</f>
        <v>0</v>
      </c>
      <c r="J299" s="205">
        <f>'приложение 8.1.'!K372</f>
        <v>0</v>
      </c>
      <c r="K299" s="205">
        <f>'приложение 8.1.'!L372</f>
        <v>0</v>
      </c>
    </row>
    <row r="300" spans="1:11" s="131" customFormat="1" ht="165.75">
      <c r="A300" s="129"/>
      <c r="B300" s="218" t="s">
        <v>587</v>
      </c>
      <c r="C300" s="96" t="s">
        <v>18</v>
      </c>
      <c r="D300" s="96" t="s">
        <v>38</v>
      </c>
      <c r="E300" s="118" t="s">
        <v>586</v>
      </c>
      <c r="F300" s="96"/>
      <c r="G300" s="215">
        <f t="shared" ref="G300:G301" si="138">H300+I300+J300+K300</f>
        <v>12078.1</v>
      </c>
      <c r="H300" s="154">
        <f t="shared" ref="H300:K301" si="139">H301</f>
        <v>0</v>
      </c>
      <c r="I300" s="154">
        <f t="shared" si="139"/>
        <v>0</v>
      </c>
      <c r="J300" s="154">
        <f t="shared" si="139"/>
        <v>12078.1</v>
      </c>
      <c r="K300" s="154">
        <f t="shared" si="139"/>
        <v>0</v>
      </c>
    </row>
    <row r="301" spans="1:11" s="218" customFormat="1" ht="54.75" customHeight="1">
      <c r="A301" s="214"/>
      <c r="B301" s="211" t="s">
        <v>88</v>
      </c>
      <c r="C301" s="96" t="s">
        <v>18</v>
      </c>
      <c r="D301" s="96" t="s">
        <v>38</v>
      </c>
      <c r="E301" s="118" t="s">
        <v>586</v>
      </c>
      <c r="F301" s="125" t="s">
        <v>49</v>
      </c>
      <c r="G301" s="215">
        <f t="shared" si="138"/>
        <v>12078.1</v>
      </c>
      <c r="H301" s="216">
        <f t="shared" si="139"/>
        <v>0</v>
      </c>
      <c r="I301" s="216">
        <f t="shared" si="139"/>
        <v>0</v>
      </c>
      <c r="J301" s="216">
        <f t="shared" si="139"/>
        <v>12078.1</v>
      </c>
      <c r="K301" s="216">
        <f t="shared" si="139"/>
        <v>0</v>
      </c>
    </row>
    <row r="302" spans="1:11" s="218" customFormat="1">
      <c r="A302" s="214"/>
      <c r="B302" s="211" t="s">
        <v>66</v>
      </c>
      <c r="C302" s="96" t="s">
        <v>18</v>
      </c>
      <c r="D302" s="96" t="s">
        <v>38</v>
      </c>
      <c r="E302" s="118" t="s">
        <v>586</v>
      </c>
      <c r="F302" s="125" t="s">
        <v>64</v>
      </c>
      <c r="G302" s="215">
        <f>SUM(H302:K302)</f>
        <v>12078.1</v>
      </c>
      <c r="H302" s="216">
        <f>'приложение 8.1.'!I376</f>
        <v>0</v>
      </c>
      <c r="I302" s="216">
        <f>'приложение 8.1.'!J376</f>
        <v>0</v>
      </c>
      <c r="J302" s="216">
        <f>'приложение 8.1.'!K376</f>
        <v>12078.1</v>
      </c>
      <c r="K302" s="216">
        <f>'приложение 8.1.'!L376</f>
        <v>0</v>
      </c>
    </row>
    <row r="303" spans="1:11" ht="127.5" hidden="1">
      <c r="A303" s="184"/>
      <c r="B303" s="87" t="s">
        <v>478</v>
      </c>
      <c r="C303" s="88" t="s">
        <v>18</v>
      </c>
      <c r="D303" s="88" t="s">
        <v>38</v>
      </c>
      <c r="E303" s="94" t="s">
        <v>365</v>
      </c>
      <c r="F303" s="90"/>
      <c r="G303" s="155">
        <f>SUM(H303:K303)</f>
        <v>0</v>
      </c>
      <c r="H303" s="156">
        <f>H304+H306</f>
        <v>0</v>
      </c>
      <c r="I303" s="156">
        <f>I304+I306</f>
        <v>0</v>
      </c>
      <c r="J303" s="156">
        <f>J304+J306</f>
        <v>0</v>
      </c>
      <c r="K303" s="156">
        <f>K304+K306</f>
        <v>0</v>
      </c>
    </row>
    <row r="304" spans="1:11" ht="89.25" hidden="1">
      <c r="A304" s="136"/>
      <c r="B304" s="87" t="s">
        <v>55</v>
      </c>
      <c r="C304" s="88" t="s">
        <v>18</v>
      </c>
      <c r="D304" s="88" t="s">
        <v>38</v>
      </c>
      <c r="E304" s="94" t="s">
        <v>365</v>
      </c>
      <c r="F304" s="88" t="s">
        <v>56</v>
      </c>
      <c r="G304" s="155">
        <f t="shared" ref="G304:G307" si="140">H304+I304+J304+K304</f>
        <v>0</v>
      </c>
      <c r="H304" s="156">
        <f>H305</f>
        <v>0</v>
      </c>
      <c r="I304" s="156">
        <f>I305</f>
        <v>0</v>
      </c>
      <c r="J304" s="156">
        <f>J305</f>
        <v>0</v>
      </c>
      <c r="K304" s="156">
        <f>K305</f>
        <v>0</v>
      </c>
    </row>
    <row r="305" spans="1:11" ht="38.25" hidden="1">
      <c r="A305" s="136"/>
      <c r="B305" s="87" t="s">
        <v>104</v>
      </c>
      <c r="C305" s="88" t="s">
        <v>18</v>
      </c>
      <c r="D305" s="88" t="s">
        <v>38</v>
      </c>
      <c r="E305" s="94" t="s">
        <v>365</v>
      </c>
      <c r="F305" s="88" t="s">
        <v>105</v>
      </c>
      <c r="G305" s="155">
        <f t="shared" si="140"/>
        <v>0</v>
      </c>
      <c r="H305" s="156">
        <f>'приложение 8.1.'!I381</f>
        <v>0</v>
      </c>
      <c r="I305" s="156">
        <f>'приложение 8.1.'!J381</f>
        <v>0</v>
      </c>
      <c r="J305" s="156">
        <f>'приложение 8.1.'!K381</f>
        <v>0</v>
      </c>
      <c r="K305" s="156">
        <f>'приложение 8.1.'!L381</f>
        <v>0</v>
      </c>
    </row>
    <row r="306" spans="1:11" ht="38.25" hidden="1">
      <c r="A306" s="136"/>
      <c r="B306" s="87" t="s">
        <v>86</v>
      </c>
      <c r="C306" s="88" t="s">
        <v>18</v>
      </c>
      <c r="D306" s="88" t="s">
        <v>38</v>
      </c>
      <c r="E306" s="94" t="s">
        <v>365</v>
      </c>
      <c r="F306" s="88" t="s">
        <v>57</v>
      </c>
      <c r="G306" s="155">
        <f t="shared" si="140"/>
        <v>0</v>
      </c>
      <c r="H306" s="156">
        <f>H307</f>
        <v>0</v>
      </c>
      <c r="I306" s="156">
        <f>I307</f>
        <v>0</v>
      </c>
      <c r="J306" s="156">
        <f>J307</f>
        <v>0</v>
      </c>
      <c r="K306" s="156">
        <f>K307</f>
        <v>0</v>
      </c>
    </row>
    <row r="307" spans="1:11" ht="38.25" hidden="1">
      <c r="A307" s="136"/>
      <c r="B307" s="87" t="s">
        <v>111</v>
      </c>
      <c r="C307" s="88" t="s">
        <v>18</v>
      </c>
      <c r="D307" s="88" t="s">
        <v>38</v>
      </c>
      <c r="E307" s="94" t="s">
        <v>365</v>
      </c>
      <c r="F307" s="88" t="s">
        <v>59</v>
      </c>
      <c r="G307" s="155">
        <f t="shared" si="140"/>
        <v>0</v>
      </c>
      <c r="H307" s="156">
        <f>'приложение 8.1.'!I385</f>
        <v>0</v>
      </c>
      <c r="I307" s="156">
        <f>'приложение 8.1.'!J385</f>
        <v>0</v>
      </c>
      <c r="J307" s="156">
        <f>'приложение 8.1.'!K385</f>
        <v>0</v>
      </c>
      <c r="K307" s="156">
        <f>'приложение 8.1.'!L385</f>
        <v>0</v>
      </c>
    </row>
    <row r="308" spans="1:11" ht="51">
      <c r="A308" s="136"/>
      <c r="B308" s="87" t="s">
        <v>366</v>
      </c>
      <c r="C308" s="88" t="s">
        <v>18</v>
      </c>
      <c r="D308" s="88" t="s">
        <v>38</v>
      </c>
      <c r="E308" s="94" t="s">
        <v>367</v>
      </c>
      <c r="F308" s="88"/>
      <c r="G308" s="201">
        <f t="shared" ref="G308:G310" si="141">SUM(H308:K308)</f>
        <v>2978.7999999999997</v>
      </c>
      <c r="H308" s="156">
        <f>H309+H326+H330</f>
        <v>451.2</v>
      </c>
      <c r="I308" s="156">
        <f>I309+I326+I330</f>
        <v>0</v>
      </c>
      <c r="J308" s="156">
        <f>J309+J326+J330</f>
        <v>2527.6</v>
      </c>
      <c r="K308" s="156">
        <f>K309+K326+K330</f>
        <v>0</v>
      </c>
    </row>
    <row r="309" spans="1:11" ht="38.25">
      <c r="A309" s="136"/>
      <c r="B309" s="87" t="s">
        <v>368</v>
      </c>
      <c r="C309" s="88" t="s">
        <v>18</v>
      </c>
      <c r="D309" s="88" t="s">
        <v>38</v>
      </c>
      <c r="E309" s="94" t="s">
        <v>369</v>
      </c>
      <c r="F309" s="88"/>
      <c r="G309" s="201">
        <f t="shared" si="141"/>
        <v>2846</v>
      </c>
      <c r="H309" s="156">
        <f>H310+H317+H320+H323</f>
        <v>318.39999999999998</v>
      </c>
      <c r="I309" s="156">
        <f t="shared" ref="I309:K309" si="142">I310+I317+I320+I323</f>
        <v>0</v>
      </c>
      <c r="J309" s="156">
        <f t="shared" si="142"/>
        <v>2527.6</v>
      </c>
      <c r="K309" s="156">
        <f t="shared" si="142"/>
        <v>0</v>
      </c>
    </row>
    <row r="310" spans="1:11" ht="38.25">
      <c r="A310" s="136"/>
      <c r="B310" s="87" t="s">
        <v>200</v>
      </c>
      <c r="C310" s="88" t="s">
        <v>18</v>
      </c>
      <c r="D310" s="88" t="s">
        <v>38</v>
      </c>
      <c r="E310" s="94" t="s">
        <v>331</v>
      </c>
      <c r="F310" s="88"/>
      <c r="G310" s="201">
        <f t="shared" si="141"/>
        <v>6</v>
      </c>
      <c r="H310" s="156">
        <f>H311+H313+H315</f>
        <v>6</v>
      </c>
      <c r="I310" s="156">
        <f>I311+I313+I315</f>
        <v>0</v>
      </c>
      <c r="J310" s="156">
        <f>J311+J313+J315</f>
        <v>0</v>
      </c>
      <c r="K310" s="156">
        <f>K311+K313+K315</f>
        <v>0</v>
      </c>
    </row>
    <row r="311" spans="1:11" ht="89.25" hidden="1">
      <c r="A311" s="136"/>
      <c r="B311" s="204" t="s">
        <v>55</v>
      </c>
      <c r="C311" s="88" t="s">
        <v>18</v>
      </c>
      <c r="D311" s="88" t="s">
        <v>38</v>
      </c>
      <c r="E311" s="94" t="s">
        <v>331</v>
      </c>
      <c r="F311" s="134" t="s">
        <v>56</v>
      </c>
      <c r="G311" s="201">
        <f>SUM(H311:K311)</f>
        <v>0</v>
      </c>
      <c r="H311" s="205">
        <f>H312</f>
        <v>0</v>
      </c>
      <c r="I311" s="205">
        <f t="shared" ref="I311:K311" si="143">I312</f>
        <v>0</v>
      </c>
      <c r="J311" s="205">
        <f t="shared" si="143"/>
        <v>0</v>
      </c>
      <c r="K311" s="205">
        <f t="shared" si="143"/>
        <v>0</v>
      </c>
    </row>
    <row r="312" spans="1:11" ht="25.5" hidden="1">
      <c r="A312" s="136"/>
      <c r="B312" s="204" t="s">
        <v>67</v>
      </c>
      <c r="C312" s="88" t="s">
        <v>18</v>
      </c>
      <c r="D312" s="88" t="s">
        <v>38</v>
      </c>
      <c r="E312" s="94" t="s">
        <v>331</v>
      </c>
      <c r="F312" s="134" t="s">
        <v>68</v>
      </c>
      <c r="G312" s="201">
        <f t="shared" ref="G312:G333" si="144">SUM(H312:K312)</f>
        <v>0</v>
      </c>
      <c r="H312" s="205">
        <f>'приложение 8.1.'!I391</f>
        <v>0</v>
      </c>
      <c r="I312" s="205">
        <f>'приложение 8.1.'!J391</f>
        <v>0</v>
      </c>
      <c r="J312" s="205">
        <f>'приложение 8.1.'!K391</f>
        <v>0</v>
      </c>
      <c r="K312" s="205">
        <f>'приложение 8.1.'!L391</f>
        <v>0</v>
      </c>
    </row>
    <row r="313" spans="1:11" ht="38.25" hidden="1">
      <c r="A313" s="136"/>
      <c r="B313" s="87" t="s">
        <v>86</v>
      </c>
      <c r="C313" s="88" t="s">
        <v>18</v>
      </c>
      <c r="D313" s="88" t="s">
        <v>38</v>
      </c>
      <c r="E313" s="94" t="s">
        <v>331</v>
      </c>
      <c r="F313" s="134" t="s">
        <v>57</v>
      </c>
      <c r="G313" s="201">
        <f t="shared" si="144"/>
        <v>0</v>
      </c>
      <c r="H313" s="205">
        <f>H314</f>
        <v>0</v>
      </c>
      <c r="I313" s="205">
        <f>I314</f>
        <v>0</v>
      </c>
      <c r="J313" s="205">
        <f>J314</f>
        <v>0</v>
      </c>
      <c r="K313" s="205">
        <f>K314</f>
        <v>0</v>
      </c>
    </row>
    <row r="314" spans="1:11" ht="38.25" hidden="1">
      <c r="A314" s="136"/>
      <c r="B314" s="87" t="s">
        <v>111</v>
      </c>
      <c r="C314" s="88" t="s">
        <v>18</v>
      </c>
      <c r="D314" s="88" t="s">
        <v>38</v>
      </c>
      <c r="E314" s="94" t="s">
        <v>331</v>
      </c>
      <c r="F314" s="134" t="s">
        <v>59</v>
      </c>
      <c r="G314" s="201">
        <f t="shared" si="144"/>
        <v>0</v>
      </c>
      <c r="H314" s="205">
        <f>'приложение 8.1.'!I396</f>
        <v>0</v>
      </c>
      <c r="I314" s="205">
        <f>'приложение 8.1.'!J396</f>
        <v>0</v>
      </c>
      <c r="J314" s="205">
        <f>'приложение 8.1.'!K396</f>
        <v>0</v>
      </c>
      <c r="K314" s="205">
        <f>'приложение 8.1.'!L396</f>
        <v>0</v>
      </c>
    </row>
    <row r="315" spans="1:11">
      <c r="A315" s="136"/>
      <c r="B315" s="221" t="s">
        <v>71</v>
      </c>
      <c r="C315" s="88" t="s">
        <v>18</v>
      </c>
      <c r="D315" s="88" t="s">
        <v>38</v>
      </c>
      <c r="E315" s="94" t="s">
        <v>331</v>
      </c>
      <c r="F315" s="134" t="s">
        <v>72</v>
      </c>
      <c r="G315" s="201">
        <f t="shared" si="144"/>
        <v>6</v>
      </c>
      <c r="H315" s="205">
        <f>'приложение 8.1.'!I399</f>
        <v>6</v>
      </c>
      <c r="I315" s="205">
        <f>'приложение 8.1.'!J399</f>
        <v>0</v>
      </c>
      <c r="J315" s="205">
        <f>'приложение 8.1.'!K399</f>
        <v>0</v>
      </c>
      <c r="K315" s="205">
        <f>'приложение 8.1.'!L399</f>
        <v>0</v>
      </c>
    </row>
    <row r="316" spans="1:11" ht="25.5">
      <c r="A316" s="136"/>
      <c r="B316" s="221" t="s">
        <v>73</v>
      </c>
      <c r="C316" s="88" t="s">
        <v>18</v>
      </c>
      <c r="D316" s="88" t="s">
        <v>38</v>
      </c>
      <c r="E316" s="94" t="s">
        <v>331</v>
      </c>
      <c r="F316" s="134" t="s">
        <v>74</v>
      </c>
      <c r="G316" s="201">
        <f t="shared" si="144"/>
        <v>6</v>
      </c>
      <c r="H316" s="205">
        <f>'приложение 8.1.'!I400</f>
        <v>6</v>
      </c>
      <c r="I316" s="205">
        <f>'приложение 8.1.'!J400</f>
        <v>0</v>
      </c>
      <c r="J316" s="205">
        <f>'приложение 8.1.'!K400</f>
        <v>0</v>
      </c>
      <c r="K316" s="205">
        <f>'приложение 8.1.'!L400</f>
        <v>0</v>
      </c>
    </row>
    <row r="317" spans="1:11" ht="25.5" hidden="1">
      <c r="A317" s="136"/>
      <c r="B317" s="87" t="s">
        <v>217</v>
      </c>
      <c r="C317" s="88" t="s">
        <v>18</v>
      </c>
      <c r="D317" s="88" t="s">
        <v>38</v>
      </c>
      <c r="E317" s="94" t="s">
        <v>572</v>
      </c>
      <c r="F317" s="88"/>
      <c r="G317" s="201">
        <f t="shared" si="144"/>
        <v>0</v>
      </c>
      <c r="H317" s="156">
        <f>H318</f>
        <v>0</v>
      </c>
      <c r="I317" s="156">
        <f t="shared" ref="I317:K318" si="145">I318</f>
        <v>0</v>
      </c>
      <c r="J317" s="156">
        <f t="shared" si="145"/>
        <v>0</v>
      </c>
      <c r="K317" s="156">
        <f t="shared" si="145"/>
        <v>0</v>
      </c>
    </row>
    <row r="318" spans="1:11" ht="38.25" hidden="1">
      <c r="A318" s="136"/>
      <c r="B318" s="87" t="s">
        <v>86</v>
      </c>
      <c r="C318" s="88" t="s">
        <v>18</v>
      </c>
      <c r="D318" s="88" t="s">
        <v>38</v>
      </c>
      <c r="E318" s="94" t="s">
        <v>572</v>
      </c>
      <c r="F318" s="134" t="s">
        <v>57</v>
      </c>
      <c r="G318" s="201">
        <f t="shared" si="144"/>
        <v>0</v>
      </c>
      <c r="H318" s="205">
        <f>H319</f>
        <v>0</v>
      </c>
      <c r="I318" s="205">
        <f t="shared" si="145"/>
        <v>0</v>
      </c>
      <c r="J318" s="205">
        <f t="shared" si="145"/>
        <v>0</v>
      </c>
      <c r="K318" s="205">
        <f t="shared" si="145"/>
        <v>0</v>
      </c>
    </row>
    <row r="319" spans="1:11" ht="38.25" hidden="1">
      <c r="A319" s="136"/>
      <c r="B319" s="87" t="s">
        <v>111</v>
      </c>
      <c r="C319" s="88" t="s">
        <v>18</v>
      </c>
      <c r="D319" s="88" t="s">
        <v>38</v>
      </c>
      <c r="E319" s="94" t="s">
        <v>572</v>
      </c>
      <c r="F319" s="134" t="s">
        <v>59</v>
      </c>
      <c r="G319" s="201">
        <f t="shared" si="144"/>
        <v>0</v>
      </c>
      <c r="H319" s="205">
        <f>'приложение 8.1.'!I405</f>
        <v>0</v>
      </c>
      <c r="I319" s="205">
        <f>'приложение 8.1.'!J405</f>
        <v>0</v>
      </c>
      <c r="J319" s="205">
        <f>'приложение 8.1.'!K405</f>
        <v>0</v>
      </c>
      <c r="K319" s="205">
        <f>'приложение 8.1.'!L405</f>
        <v>0</v>
      </c>
    </row>
    <row r="320" spans="1:11" s="218" customFormat="1" ht="129" customHeight="1">
      <c r="A320" s="214"/>
      <c r="B320" s="211" t="s">
        <v>479</v>
      </c>
      <c r="C320" s="125" t="s">
        <v>18</v>
      </c>
      <c r="D320" s="125" t="s">
        <v>38</v>
      </c>
      <c r="E320" s="125" t="s">
        <v>628</v>
      </c>
      <c r="F320" s="125"/>
      <c r="G320" s="215">
        <f t="shared" ref="G320:G325" si="146">H320+I320+J320+K320</f>
        <v>2527.6</v>
      </c>
      <c r="H320" s="216">
        <f>H321</f>
        <v>0</v>
      </c>
      <c r="I320" s="216">
        <f t="shared" ref="I320:K324" si="147">I321</f>
        <v>0</v>
      </c>
      <c r="J320" s="216">
        <f t="shared" si="147"/>
        <v>2527.6</v>
      </c>
      <c r="K320" s="216">
        <f t="shared" si="147"/>
        <v>0</v>
      </c>
    </row>
    <row r="321" spans="1:11" s="218" customFormat="1" ht="42.75" customHeight="1">
      <c r="A321" s="214"/>
      <c r="B321" s="87" t="s">
        <v>86</v>
      </c>
      <c r="C321" s="125" t="s">
        <v>18</v>
      </c>
      <c r="D321" s="125" t="s">
        <v>38</v>
      </c>
      <c r="E321" s="125" t="s">
        <v>628</v>
      </c>
      <c r="F321" s="125" t="s">
        <v>57</v>
      </c>
      <c r="G321" s="215">
        <f t="shared" si="146"/>
        <v>2527.6</v>
      </c>
      <c r="H321" s="216">
        <f>H322</f>
        <v>0</v>
      </c>
      <c r="I321" s="216">
        <f t="shared" si="147"/>
        <v>0</v>
      </c>
      <c r="J321" s="216">
        <f t="shared" si="147"/>
        <v>2527.6</v>
      </c>
      <c r="K321" s="216">
        <f t="shared" si="147"/>
        <v>0</v>
      </c>
    </row>
    <row r="322" spans="1:11" s="218" customFormat="1" ht="38.25">
      <c r="A322" s="214"/>
      <c r="B322" s="95" t="s">
        <v>111</v>
      </c>
      <c r="C322" s="125" t="s">
        <v>18</v>
      </c>
      <c r="D322" s="125" t="s">
        <v>38</v>
      </c>
      <c r="E322" s="125" t="s">
        <v>628</v>
      </c>
      <c r="F322" s="125" t="s">
        <v>59</v>
      </c>
      <c r="G322" s="215">
        <f t="shared" si="146"/>
        <v>2527.6</v>
      </c>
      <c r="H322" s="216">
        <f>'приложение 8.1.'!I409</f>
        <v>0</v>
      </c>
      <c r="I322" s="216">
        <f>'приложение 8.1.'!J409</f>
        <v>0</v>
      </c>
      <c r="J322" s="216">
        <f>'приложение 8.1.'!K409</f>
        <v>2527.6</v>
      </c>
      <c r="K322" s="216">
        <f>'приложение 8.1.'!L409</f>
        <v>0</v>
      </c>
    </row>
    <row r="323" spans="1:11" s="218" customFormat="1" ht="159.75" customHeight="1">
      <c r="A323" s="214"/>
      <c r="B323" s="211" t="s">
        <v>584</v>
      </c>
      <c r="C323" s="125" t="s">
        <v>18</v>
      </c>
      <c r="D323" s="125" t="s">
        <v>38</v>
      </c>
      <c r="E323" s="125" t="s">
        <v>629</v>
      </c>
      <c r="F323" s="125"/>
      <c r="G323" s="215">
        <f t="shared" si="146"/>
        <v>312.39999999999998</v>
      </c>
      <c r="H323" s="216">
        <f>H324</f>
        <v>312.39999999999998</v>
      </c>
      <c r="I323" s="216">
        <f t="shared" si="147"/>
        <v>0</v>
      </c>
      <c r="J323" s="216">
        <f t="shared" si="147"/>
        <v>0</v>
      </c>
      <c r="K323" s="216">
        <f t="shared" si="147"/>
        <v>0</v>
      </c>
    </row>
    <row r="324" spans="1:11" s="218" customFormat="1" ht="42.75" customHeight="1">
      <c r="A324" s="214"/>
      <c r="B324" s="87" t="s">
        <v>86</v>
      </c>
      <c r="C324" s="125" t="s">
        <v>18</v>
      </c>
      <c r="D324" s="125" t="s">
        <v>38</v>
      </c>
      <c r="E324" s="125" t="s">
        <v>629</v>
      </c>
      <c r="F324" s="125" t="s">
        <v>57</v>
      </c>
      <c r="G324" s="215">
        <f t="shared" si="146"/>
        <v>312.39999999999998</v>
      </c>
      <c r="H324" s="216">
        <f>H325</f>
        <v>312.39999999999998</v>
      </c>
      <c r="I324" s="216">
        <f t="shared" si="147"/>
        <v>0</v>
      </c>
      <c r="J324" s="216">
        <f t="shared" si="147"/>
        <v>0</v>
      </c>
      <c r="K324" s="216">
        <f t="shared" si="147"/>
        <v>0</v>
      </c>
    </row>
    <row r="325" spans="1:11" s="218" customFormat="1" ht="38.25">
      <c r="A325" s="214"/>
      <c r="B325" s="95" t="s">
        <v>111</v>
      </c>
      <c r="C325" s="125" t="s">
        <v>18</v>
      </c>
      <c r="D325" s="125" t="s">
        <v>38</v>
      </c>
      <c r="E325" s="125" t="s">
        <v>629</v>
      </c>
      <c r="F325" s="125" t="s">
        <v>59</v>
      </c>
      <c r="G325" s="215">
        <f t="shared" si="146"/>
        <v>312.39999999999998</v>
      </c>
      <c r="H325" s="216">
        <f>'приложение 8.1.'!I413</f>
        <v>312.39999999999998</v>
      </c>
      <c r="I325" s="216">
        <f>'приложение 8.1.'!J413</f>
        <v>0</v>
      </c>
      <c r="J325" s="216">
        <f>'приложение 8.1.'!K413</f>
        <v>0</v>
      </c>
      <c r="K325" s="216">
        <f>'приложение 8.1.'!L413</f>
        <v>0</v>
      </c>
    </row>
    <row r="326" spans="1:11" ht="25.5">
      <c r="A326" s="136"/>
      <c r="B326" s="87" t="s">
        <v>370</v>
      </c>
      <c r="C326" s="88" t="s">
        <v>18</v>
      </c>
      <c r="D326" s="88" t="s">
        <v>38</v>
      </c>
      <c r="E326" s="94" t="s">
        <v>371</v>
      </c>
      <c r="F326" s="88"/>
      <c r="G326" s="201">
        <f t="shared" si="144"/>
        <v>82.8</v>
      </c>
      <c r="H326" s="156">
        <f>H327</f>
        <v>82.8</v>
      </c>
      <c r="I326" s="156">
        <f t="shared" ref="I326:K328" si="148">I327</f>
        <v>0</v>
      </c>
      <c r="J326" s="156">
        <f t="shared" si="148"/>
        <v>0</v>
      </c>
      <c r="K326" s="156">
        <f t="shared" si="148"/>
        <v>0</v>
      </c>
    </row>
    <row r="327" spans="1:11" ht="25.5">
      <c r="A327" s="136"/>
      <c r="B327" s="87" t="s">
        <v>217</v>
      </c>
      <c r="C327" s="88" t="s">
        <v>18</v>
      </c>
      <c r="D327" s="88" t="s">
        <v>38</v>
      </c>
      <c r="E327" s="94" t="s">
        <v>571</v>
      </c>
      <c r="F327" s="88"/>
      <c r="G327" s="201">
        <f t="shared" si="144"/>
        <v>82.8</v>
      </c>
      <c r="H327" s="156">
        <f>H328</f>
        <v>82.8</v>
      </c>
      <c r="I327" s="156">
        <f t="shared" si="148"/>
        <v>0</v>
      </c>
      <c r="J327" s="156">
        <f t="shared" si="148"/>
        <v>0</v>
      </c>
      <c r="K327" s="156">
        <f t="shared" si="148"/>
        <v>0</v>
      </c>
    </row>
    <row r="328" spans="1:11" ht="38.25">
      <c r="A328" s="136"/>
      <c r="B328" s="87" t="s">
        <v>86</v>
      </c>
      <c r="C328" s="88" t="s">
        <v>18</v>
      </c>
      <c r="D328" s="88" t="s">
        <v>38</v>
      </c>
      <c r="E328" s="94" t="s">
        <v>571</v>
      </c>
      <c r="F328" s="134" t="s">
        <v>57</v>
      </c>
      <c r="G328" s="201">
        <f t="shared" si="144"/>
        <v>82.8</v>
      </c>
      <c r="H328" s="205">
        <f>H329</f>
        <v>82.8</v>
      </c>
      <c r="I328" s="205">
        <f t="shared" si="148"/>
        <v>0</v>
      </c>
      <c r="J328" s="205">
        <f t="shared" si="148"/>
        <v>0</v>
      </c>
      <c r="K328" s="205">
        <f t="shared" si="148"/>
        <v>0</v>
      </c>
    </row>
    <row r="329" spans="1:11" s="182" customFormat="1" ht="38.25">
      <c r="A329" s="136"/>
      <c r="B329" s="87" t="s">
        <v>111</v>
      </c>
      <c r="C329" s="88" t="s">
        <v>18</v>
      </c>
      <c r="D329" s="88" t="s">
        <v>38</v>
      </c>
      <c r="E329" s="94" t="s">
        <v>571</v>
      </c>
      <c r="F329" s="134" t="s">
        <v>59</v>
      </c>
      <c r="G329" s="201">
        <f t="shared" si="144"/>
        <v>82.8</v>
      </c>
      <c r="H329" s="201">
        <f>'приложение 8.1.'!I418</f>
        <v>82.8</v>
      </c>
      <c r="I329" s="201">
        <f>'приложение 8.1.'!J418</f>
        <v>0</v>
      </c>
      <c r="J329" s="201">
        <f>'приложение 8.1.'!K418</f>
        <v>0</v>
      </c>
      <c r="K329" s="201">
        <f>'приложение 8.1.'!L418</f>
        <v>0</v>
      </c>
    </row>
    <row r="330" spans="1:11" s="182" customFormat="1" ht="40.5" customHeight="1">
      <c r="A330" s="136"/>
      <c r="B330" s="87" t="s">
        <v>372</v>
      </c>
      <c r="C330" s="88" t="s">
        <v>18</v>
      </c>
      <c r="D330" s="88" t="s">
        <v>38</v>
      </c>
      <c r="E330" s="94" t="s">
        <v>373</v>
      </c>
      <c r="F330" s="88"/>
      <c r="G330" s="201">
        <f t="shared" si="144"/>
        <v>50</v>
      </c>
      <c r="H330" s="156">
        <f>H331</f>
        <v>50</v>
      </c>
      <c r="I330" s="156">
        <f t="shared" ref="I330:K332" si="149">I331</f>
        <v>0</v>
      </c>
      <c r="J330" s="156">
        <f t="shared" si="149"/>
        <v>0</v>
      </c>
      <c r="K330" s="156">
        <f t="shared" si="149"/>
        <v>0</v>
      </c>
    </row>
    <row r="331" spans="1:11" s="182" customFormat="1" ht="25.5">
      <c r="A331" s="136"/>
      <c r="B331" s="87" t="s">
        <v>217</v>
      </c>
      <c r="C331" s="88" t="s">
        <v>18</v>
      </c>
      <c r="D331" s="88" t="s">
        <v>38</v>
      </c>
      <c r="E331" s="94" t="s">
        <v>570</v>
      </c>
      <c r="F331" s="88"/>
      <c r="G331" s="201">
        <f t="shared" si="144"/>
        <v>50</v>
      </c>
      <c r="H331" s="156">
        <f>H332</f>
        <v>50</v>
      </c>
      <c r="I331" s="156">
        <f t="shared" si="149"/>
        <v>0</v>
      </c>
      <c r="J331" s="156">
        <f t="shared" si="149"/>
        <v>0</v>
      </c>
      <c r="K331" s="156">
        <f t="shared" si="149"/>
        <v>0</v>
      </c>
    </row>
    <row r="332" spans="1:11" s="182" customFormat="1" ht="38.25">
      <c r="A332" s="136"/>
      <c r="B332" s="87" t="s">
        <v>86</v>
      </c>
      <c r="C332" s="88" t="s">
        <v>18</v>
      </c>
      <c r="D332" s="88" t="s">
        <v>38</v>
      </c>
      <c r="E332" s="94" t="s">
        <v>570</v>
      </c>
      <c r="F332" s="134" t="s">
        <v>57</v>
      </c>
      <c r="G332" s="201">
        <f t="shared" si="144"/>
        <v>50</v>
      </c>
      <c r="H332" s="205">
        <f>H333</f>
        <v>50</v>
      </c>
      <c r="I332" s="205">
        <f t="shared" si="149"/>
        <v>0</v>
      </c>
      <c r="J332" s="205">
        <f t="shared" si="149"/>
        <v>0</v>
      </c>
      <c r="K332" s="205">
        <f t="shared" si="149"/>
        <v>0</v>
      </c>
    </row>
    <row r="333" spans="1:11" ht="24.75" customHeight="1">
      <c r="A333" s="136"/>
      <c r="B333" s="87" t="s">
        <v>111</v>
      </c>
      <c r="C333" s="88" t="s">
        <v>18</v>
      </c>
      <c r="D333" s="88" t="s">
        <v>38</v>
      </c>
      <c r="E333" s="94" t="s">
        <v>570</v>
      </c>
      <c r="F333" s="134" t="s">
        <v>59</v>
      </c>
      <c r="G333" s="201">
        <f t="shared" si="144"/>
        <v>50</v>
      </c>
      <c r="H333" s="205">
        <f>'приложение 8.1.'!I423</f>
        <v>50</v>
      </c>
      <c r="I333" s="205">
        <f>'приложение 8.1.'!J423</f>
        <v>0</v>
      </c>
      <c r="J333" s="205">
        <f>'приложение 8.1.'!K423</f>
        <v>0</v>
      </c>
      <c r="K333" s="205">
        <f>'приложение 8.1.'!L423</f>
        <v>0</v>
      </c>
    </row>
    <row r="334" spans="1:11">
      <c r="A334" s="198"/>
      <c r="B334" s="199" t="s">
        <v>25</v>
      </c>
      <c r="C334" s="200" t="s">
        <v>19</v>
      </c>
      <c r="D334" s="200" t="s">
        <v>15</v>
      </c>
      <c r="E334" s="200"/>
      <c r="F334" s="200"/>
      <c r="G334" s="201">
        <f>H334+I334+J334+K334</f>
        <v>78379.7</v>
      </c>
      <c r="H334" s="201">
        <f>H335+H376+H414+H439</f>
        <v>79323.199999999997</v>
      </c>
      <c r="I334" s="201">
        <f>I335+I376+I414+I439</f>
        <v>-286</v>
      </c>
      <c r="J334" s="201">
        <f>J335+J376+J414+J439</f>
        <v>-657.5</v>
      </c>
      <c r="K334" s="201">
        <f>K335+K376+K414+K439</f>
        <v>0</v>
      </c>
    </row>
    <row r="335" spans="1:11">
      <c r="A335" s="198"/>
      <c r="B335" s="212" t="s">
        <v>26</v>
      </c>
      <c r="C335" s="200" t="s">
        <v>19</v>
      </c>
      <c r="D335" s="200" t="s">
        <v>14</v>
      </c>
      <c r="E335" s="200"/>
      <c r="F335" s="200"/>
      <c r="G335" s="201">
        <f t="shared" ref="G335:G355" si="150">H335+I335+J335+K335</f>
        <v>47394.9</v>
      </c>
      <c r="H335" s="201">
        <f>H336+H354+H359</f>
        <v>63107.8</v>
      </c>
      <c r="I335" s="201">
        <f>I336+I354+I359</f>
        <v>0</v>
      </c>
      <c r="J335" s="201">
        <f>J336+J354+J359</f>
        <v>-15712.900000000001</v>
      </c>
      <c r="K335" s="201">
        <f>K336+K354+K359</f>
        <v>0</v>
      </c>
    </row>
    <row r="336" spans="1:11" ht="76.5">
      <c r="A336" s="198"/>
      <c r="B336" s="204" t="s">
        <v>374</v>
      </c>
      <c r="C336" s="134" t="s">
        <v>19</v>
      </c>
      <c r="D336" s="134" t="s">
        <v>14</v>
      </c>
      <c r="E336" s="134" t="s">
        <v>375</v>
      </c>
      <c r="F336" s="134"/>
      <c r="G336" s="201">
        <f t="shared" si="150"/>
        <v>46819.3</v>
      </c>
      <c r="H336" s="205">
        <f>H337+H342+H345+H348+H351</f>
        <v>53731.5</v>
      </c>
      <c r="I336" s="205">
        <f t="shared" ref="I336:K336" si="151">I337+I342+I345+I348+I351</f>
        <v>0</v>
      </c>
      <c r="J336" s="205">
        <f t="shared" si="151"/>
        <v>-6912.2000000000007</v>
      </c>
      <c r="K336" s="205">
        <f t="shared" si="151"/>
        <v>0</v>
      </c>
    </row>
    <row r="337" spans="1:11" ht="25.5">
      <c r="A337" s="198"/>
      <c r="B337" s="87" t="s">
        <v>217</v>
      </c>
      <c r="C337" s="134" t="s">
        <v>19</v>
      </c>
      <c r="D337" s="134" t="s">
        <v>14</v>
      </c>
      <c r="E337" s="134" t="s">
        <v>376</v>
      </c>
      <c r="F337" s="134"/>
      <c r="G337" s="201">
        <f t="shared" si="150"/>
        <v>45766.400000000001</v>
      </c>
      <c r="H337" s="205">
        <f>H338+H340</f>
        <v>45766.400000000001</v>
      </c>
      <c r="I337" s="205">
        <f t="shared" ref="I337:K337" si="152">I338+I340</f>
        <v>0</v>
      </c>
      <c r="J337" s="205">
        <f t="shared" si="152"/>
        <v>0</v>
      </c>
      <c r="K337" s="205">
        <f t="shared" si="152"/>
        <v>0</v>
      </c>
    </row>
    <row r="338" spans="1:11" ht="38.25" hidden="1">
      <c r="A338" s="203"/>
      <c r="B338" s="87" t="s">
        <v>86</v>
      </c>
      <c r="C338" s="134" t="s">
        <v>19</v>
      </c>
      <c r="D338" s="134" t="s">
        <v>14</v>
      </c>
      <c r="E338" s="134" t="s">
        <v>376</v>
      </c>
      <c r="F338" s="134" t="s">
        <v>57</v>
      </c>
      <c r="G338" s="201">
        <f t="shared" si="150"/>
        <v>0</v>
      </c>
      <c r="H338" s="205">
        <f>H339</f>
        <v>0</v>
      </c>
      <c r="I338" s="205">
        <f t="shared" ref="I338:K338" si="153">I339</f>
        <v>0</v>
      </c>
      <c r="J338" s="205">
        <f t="shared" si="153"/>
        <v>0</v>
      </c>
      <c r="K338" s="205">
        <f t="shared" si="153"/>
        <v>0</v>
      </c>
    </row>
    <row r="339" spans="1:11" ht="38.25" hidden="1">
      <c r="A339" s="203"/>
      <c r="B339" s="204" t="s">
        <v>111</v>
      </c>
      <c r="C339" s="134" t="s">
        <v>19</v>
      </c>
      <c r="D339" s="134" t="s">
        <v>14</v>
      </c>
      <c r="E339" s="134" t="s">
        <v>376</v>
      </c>
      <c r="F339" s="134" t="s">
        <v>59</v>
      </c>
      <c r="G339" s="201">
        <f t="shared" si="150"/>
        <v>0</v>
      </c>
      <c r="H339" s="205">
        <f>'приложение 8.1.'!I430</f>
        <v>0</v>
      </c>
      <c r="I339" s="205">
        <f>'приложение 8.1.'!J430</f>
        <v>0</v>
      </c>
      <c r="J339" s="205">
        <f>'приложение 8.1.'!K430</f>
        <v>0</v>
      </c>
      <c r="K339" s="205">
        <f>'приложение 8.1.'!L430</f>
        <v>0</v>
      </c>
    </row>
    <row r="340" spans="1:11" s="218" customFormat="1" ht="38.25">
      <c r="A340" s="222"/>
      <c r="B340" s="211" t="s">
        <v>344</v>
      </c>
      <c r="C340" s="125" t="s">
        <v>19</v>
      </c>
      <c r="D340" s="125" t="s">
        <v>14</v>
      </c>
      <c r="E340" s="125" t="s">
        <v>376</v>
      </c>
      <c r="F340" s="125" t="s">
        <v>77</v>
      </c>
      <c r="G340" s="215">
        <f t="shared" ref="G340:G341" si="154">H340+I340+J340+K340</f>
        <v>45766.400000000001</v>
      </c>
      <c r="H340" s="216">
        <f>H341</f>
        <v>45766.400000000001</v>
      </c>
      <c r="I340" s="216">
        <f>I341</f>
        <v>0</v>
      </c>
      <c r="J340" s="216">
        <f>J341</f>
        <v>0</v>
      </c>
      <c r="K340" s="216">
        <f>K341</f>
        <v>0</v>
      </c>
    </row>
    <row r="341" spans="1:11" s="218" customFormat="1">
      <c r="A341" s="222"/>
      <c r="B341" s="211" t="s">
        <v>35</v>
      </c>
      <c r="C341" s="125" t="s">
        <v>19</v>
      </c>
      <c r="D341" s="125" t="s">
        <v>14</v>
      </c>
      <c r="E341" s="125" t="s">
        <v>376</v>
      </c>
      <c r="F341" s="125" t="s">
        <v>78</v>
      </c>
      <c r="G341" s="215">
        <f t="shared" si="154"/>
        <v>45766.400000000001</v>
      </c>
      <c r="H341" s="216">
        <f>'приложение 8.1.'!I433</f>
        <v>45766.400000000001</v>
      </c>
      <c r="I341" s="216">
        <f>'приложение 8.1.'!J433</f>
        <v>0</v>
      </c>
      <c r="J341" s="216">
        <f>'приложение 8.1.'!K433</f>
        <v>0</v>
      </c>
      <c r="K341" s="216">
        <f>'приложение 8.1.'!L433</f>
        <v>0</v>
      </c>
    </row>
    <row r="342" spans="1:11" ht="126" customHeight="1">
      <c r="A342" s="203"/>
      <c r="B342" s="204" t="s">
        <v>479</v>
      </c>
      <c r="C342" s="134" t="s">
        <v>19</v>
      </c>
      <c r="D342" s="134" t="s">
        <v>14</v>
      </c>
      <c r="E342" s="134" t="s">
        <v>377</v>
      </c>
      <c r="F342" s="134"/>
      <c r="G342" s="201">
        <f t="shared" si="150"/>
        <v>-2527.6</v>
      </c>
      <c r="H342" s="205">
        <f>H343</f>
        <v>0</v>
      </c>
      <c r="I342" s="205">
        <f t="shared" ref="I342:K343" si="155">I343</f>
        <v>0</v>
      </c>
      <c r="J342" s="205">
        <f t="shared" si="155"/>
        <v>-2527.6</v>
      </c>
      <c r="K342" s="205">
        <f t="shared" si="155"/>
        <v>0</v>
      </c>
    </row>
    <row r="343" spans="1:11" ht="38.25">
      <c r="A343" s="203"/>
      <c r="B343" s="204" t="s">
        <v>344</v>
      </c>
      <c r="C343" s="134" t="s">
        <v>19</v>
      </c>
      <c r="D343" s="134" t="s">
        <v>14</v>
      </c>
      <c r="E343" s="134" t="s">
        <v>377</v>
      </c>
      <c r="F343" s="134" t="s">
        <v>77</v>
      </c>
      <c r="G343" s="201">
        <f t="shared" si="150"/>
        <v>-2527.6</v>
      </c>
      <c r="H343" s="205">
        <f>H344</f>
        <v>0</v>
      </c>
      <c r="I343" s="205">
        <f t="shared" si="155"/>
        <v>0</v>
      </c>
      <c r="J343" s="205">
        <f t="shared" si="155"/>
        <v>-2527.6</v>
      </c>
      <c r="K343" s="205">
        <f t="shared" si="155"/>
        <v>0</v>
      </c>
    </row>
    <row r="344" spans="1:11">
      <c r="A344" s="203"/>
      <c r="B344" s="204" t="s">
        <v>35</v>
      </c>
      <c r="C344" s="134" t="s">
        <v>19</v>
      </c>
      <c r="D344" s="134" t="s">
        <v>14</v>
      </c>
      <c r="E344" s="134" t="s">
        <v>377</v>
      </c>
      <c r="F344" s="134" t="s">
        <v>78</v>
      </c>
      <c r="G344" s="201">
        <f t="shared" si="150"/>
        <v>-2527.6</v>
      </c>
      <c r="H344" s="205">
        <f>'приложение 8.1.'!I437</f>
        <v>0</v>
      </c>
      <c r="I344" s="205">
        <f>'приложение 8.1.'!J437</f>
        <v>0</v>
      </c>
      <c r="J344" s="205">
        <f>'приложение 8.1.'!K437</f>
        <v>-2527.6</v>
      </c>
      <c r="K344" s="205">
        <f>'приложение 8.1.'!L437</f>
        <v>0</v>
      </c>
    </row>
    <row r="345" spans="1:11" s="218" customFormat="1" ht="159.75" customHeight="1">
      <c r="A345" s="214"/>
      <c r="B345" s="218" t="s">
        <v>584</v>
      </c>
      <c r="C345" s="125" t="s">
        <v>19</v>
      </c>
      <c r="D345" s="125" t="s">
        <v>14</v>
      </c>
      <c r="E345" s="125" t="s">
        <v>585</v>
      </c>
      <c r="F345" s="125"/>
      <c r="G345" s="215">
        <f t="shared" ref="G345:G347" si="156">H345+I345+J345+K345</f>
        <v>8009.4</v>
      </c>
      <c r="H345" s="216">
        <f t="shared" ref="H345:K346" si="157">H346</f>
        <v>8009.4</v>
      </c>
      <c r="I345" s="216">
        <f t="shared" si="157"/>
        <v>0</v>
      </c>
      <c r="J345" s="216">
        <f t="shared" si="157"/>
        <v>0</v>
      </c>
      <c r="K345" s="216">
        <f t="shared" si="157"/>
        <v>0</v>
      </c>
    </row>
    <row r="346" spans="1:11" s="218" customFormat="1" ht="42.75" customHeight="1">
      <c r="A346" s="214"/>
      <c r="B346" s="211" t="s">
        <v>344</v>
      </c>
      <c r="C346" s="125" t="s">
        <v>19</v>
      </c>
      <c r="D346" s="125" t="s">
        <v>14</v>
      </c>
      <c r="E346" s="125" t="s">
        <v>585</v>
      </c>
      <c r="F346" s="125" t="s">
        <v>77</v>
      </c>
      <c r="G346" s="215">
        <f t="shared" si="156"/>
        <v>8009.4</v>
      </c>
      <c r="H346" s="216">
        <f t="shared" si="157"/>
        <v>8009.4</v>
      </c>
      <c r="I346" s="216">
        <f t="shared" si="157"/>
        <v>0</v>
      </c>
      <c r="J346" s="216">
        <f t="shared" si="157"/>
        <v>0</v>
      </c>
      <c r="K346" s="216">
        <f t="shared" si="157"/>
        <v>0</v>
      </c>
    </row>
    <row r="347" spans="1:11" s="218" customFormat="1">
      <c r="A347" s="214"/>
      <c r="B347" s="211" t="s">
        <v>35</v>
      </c>
      <c r="C347" s="125" t="s">
        <v>19</v>
      </c>
      <c r="D347" s="125" t="s">
        <v>14</v>
      </c>
      <c r="E347" s="125" t="s">
        <v>585</v>
      </c>
      <c r="F347" s="125" t="s">
        <v>78</v>
      </c>
      <c r="G347" s="215">
        <f t="shared" si="156"/>
        <v>8009.4</v>
      </c>
      <c r="H347" s="216">
        <f>'приложение 8.1.'!I441</f>
        <v>8009.4</v>
      </c>
      <c r="I347" s="216">
        <f>'приложение 8.1.'!J441</f>
        <v>0</v>
      </c>
      <c r="J347" s="216">
        <f>'приложение 8.1.'!K441</f>
        <v>0</v>
      </c>
      <c r="K347" s="216">
        <f>'приложение 8.1.'!L441</f>
        <v>0</v>
      </c>
    </row>
    <row r="348" spans="1:11" ht="275.25" customHeight="1">
      <c r="A348" s="203"/>
      <c r="B348" s="204" t="s">
        <v>480</v>
      </c>
      <c r="C348" s="134" t="s">
        <v>19</v>
      </c>
      <c r="D348" s="134" t="s">
        <v>14</v>
      </c>
      <c r="E348" s="134" t="s">
        <v>378</v>
      </c>
      <c r="F348" s="134"/>
      <c r="G348" s="201">
        <f t="shared" si="150"/>
        <v>-4384.6000000000004</v>
      </c>
      <c r="H348" s="205">
        <f>H349</f>
        <v>0</v>
      </c>
      <c r="I348" s="205">
        <f t="shared" ref="I348:K349" si="158">I349</f>
        <v>0</v>
      </c>
      <c r="J348" s="205">
        <f t="shared" si="158"/>
        <v>-4384.6000000000004</v>
      </c>
      <c r="K348" s="205">
        <f t="shared" si="158"/>
        <v>0</v>
      </c>
    </row>
    <row r="349" spans="1:11" ht="38.25">
      <c r="A349" s="203"/>
      <c r="B349" s="204" t="s">
        <v>344</v>
      </c>
      <c r="C349" s="134" t="s">
        <v>19</v>
      </c>
      <c r="D349" s="134" t="s">
        <v>14</v>
      </c>
      <c r="E349" s="134" t="s">
        <v>378</v>
      </c>
      <c r="F349" s="134" t="s">
        <v>77</v>
      </c>
      <c r="G349" s="201">
        <f t="shared" si="150"/>
        <v>-4384.6000000000004</v>
      </c>
      <c r="H349" s="205">
        <f>H350</f>
        <v>0</v>
      </c>
      <c r="I349" s="205">
        <f t="shared" si="158"/>
        <v>0</v>
      </c>
      <c r="J349" s="205">
        <f t="shared" si="158"/>
        <v>-4384.6000000000004</v>
      </c>
      <c r="K349" s="205">
        <f t="shared" si="158"/>
        <v>0</v>
      </c>
    </row>
    <row r="350" spans="1:11">
      <c r="A350" s="203"/>
      <c r="B350" s="204" t="s">
        <v>35</v>
      </c>
      <c r="C350" s="134" t="s">
        <v>19</v>
      </c>
      <c r="D350" s="134" t="s">
        <v>14</v>
      </c>
      <c r="E350" s="134" t="s">
        <v>378</v>
      </c>
      <c r="F350" s="134" t="s">
        <v>78</v>
      </c>
      <c r="G350" s="201">
        <f t="shared" si="150"/>
        <v>-4384.6000000000004</v>
      </c>
      <c r="H350" s="205">
        <f>'приложение 8.1.'!I445</f>
        <v>0</v>
      </c>
      <c r="I350" s="205">
        <f>'приложение 8.1.'!J445</f>
        <v>0</v>
      </c>
      <c r="J350" s="205">
        <f>'приложение 8.1.'!K445</f>
        <v>-4384.6000000000004</v>
      </c>
      <c r="K350" s="205">
        <f>'приложение 8.1.'!L445</f>
        <v>0</v>
      </c>
    </row>
    <row r="351" spans="1:11" ht="301.5" customHeight="1">
      <c r="A351" s="203"/>
      <c r="B351" s="204" t="s">
        <v>481</v>
      </c>
      <c r="C351" s="134" t="s">
        <v>19</v>
      </c>
      <c r="D351" s="134" t="s">
        <v>14</v>
      </c>
      <c r="E351" s="134" t="s">
        <v>379</v>
      </c>
      <c r="F351" s="134"/>
      <c r="G351" s="201">
        <f t="shared" si="150"/>
        <v>-44.3</v>
      </c>
      <c r="H351" s="205">
        <f>H352</f>
        <v>-44.3</v>
      </c>
      <c r="I351" s="205">
        <f t="shared" ref="I351:K352" si="159">I352</f>
        <v>0</v>
      </c>
      <c r="J351" s="205">
        <f t="shared" si="159"/>
        <v>0</v>
      </c>
      <c r="K351" s="205">
        <f t="shared" si="159"/>
        <v>0</v>
      </c>
    </row>
    <row r="352" spans="1:11" ht="38.25">
      <c r="A352" s="203"/>
      <c r="B352" s="204" t="s">
        <v>344</v>
      </c>
      <c r="C352" s="134" t="s">
        <v>19</v>
      </c>
      <c r="D352" s="134" t="s">
        <v>14</v>
      </c>
      <c r="E352" s="134" t="s">
        <v>379</v>
      </c>
      <c r="F352" s="134" t="s">
        <v>77</v>
      </c>
      <c r="G352" s="201">
        <f t="shared" si="150"/>
        <v>-44.3</v>
      </c>
      <c r="H352" s="205">
        <f>H353</f>
        <v>-44.3</v>
      </c>
      <c r="I352" s="205">
        <f t="shared" si="159"/>
        <v>0</v>
      </c>
      <c r="J352" s="205">
        <f t="shared" si="159"/>
        <v>0</v>
      </c>
      <c r="K352" s="205">
        <f t="shared" si="159"/>
        <v>0</v>
      </c>
    </row>
    <row r="353" spans="1:11">
      <c r="A353" s="203"/>
      <c r="B353" s="204" t="s">
        <v>35</v>
      </c>
      <c r="C353" s="134" t="s">
        <v>19</v>
      </c>
      <c r="D353" s="134" t="s">
        <v>14</v>
      </c>
      <c r="E353" s="134" t="s">
        <v>379</v>
      </c>
      <c r="F353" s="134" t="s">
        <v>78</v>
      </c>
      <c r="G353" s="201">
        <f t="shared" si="150"/>
        <v>-44.3</v>
      </c>
      <c r="H353" s="205">
        <f>'приложение 8.1.'!I449</f>
        <v>-44.3</v>
      </c>
      <c r="I353" s="205">
        <f>'приложение 8.1.'!J449</f>
        <v>0</v>
      </c>
      <c r="J353" s="205">
        <f>'приложение 8.1.'!K449</f>
        <v>0</v>
      </c>
      <c r="K353" s="205">
        <f>'приложение 8.1.'!L449</f>
        <v>0</v>
      </c>
    </row>
    <row r="354" spans="1:11" ht="51">
      <c r="A354" s="203"/>
      <c r="B354" s="204" t="s">
        <v>141</v>
      </c>
      <c r="C354" s="134" t="s">
        <v>19</v>
      </c>
      <c r="D354" s="134" t="s">
        <v>14</v>
      </c>
      <c r="E354" s="134" t="s">
        <v>250</v>
      </c>
      <c r="F354" s="134"/>
      <c r="G354" s="155">
        <f t="shared" si="150"/>
        <v>105</v>
      </c>
      <c r="H354" s="205">
        <f>H355</f>
        <v>105</v>
      </c>
      <c r="I354" s="205">
        <f t="shared" ref="I354:K357" si="160">I355</f>
        <v>0</v>
      </c>
      <c r="J354" s="205">
        <f t="shared" si="160"/>
        <v>0</v>
      </c>
      <c r="K354" s="205">
        <f t="shared" si="160"/>
        <v>0</v>
      </c>
    </row>
    <row r="355" spans="1:11" ht="51">
      <c r="A355" s="136"/>
      <c r="B355" s="87" t="s">
        <v>271</v>
      </c>
      <c r="C355" s="134" t="s">
        <v>19</v>
      </c>
      <c r="D355" s="134" t="s">
        <v>14</v>
      </c>
      <c r="E355" s="88" t="s">
        <v>272</v>
      </c>
      <c r="F355" s="88"/>
      <c r="G355" s="155">
        <f t="shared" si="150"/>
        <v>105</v>
      </c>
      <c r="H355" s="156">
        <f>H356</f>
        <v>105</v>
      </c>
      <c r="I355" s="156">
        <f t="shared" si="160"/>
        <v>0</v>
      </c>
      <c r="J355" s="156">
        <f t="shared" si="160"/>
        <v>0</v>
      </c>
      <c r="K355" s="156">
        <f t="shared" si="160"/>
        <v>0</v>
      </c>
    </row>
    <row r="356" spans="1:11" ht="25.5">
      <c r="A356" s="136"/>
      <c r="B356" s="87" t="s">
        <v>217</v>
      </c>
      <c r="C356" s="134" t="s">
        <v>19</v>
      </c>
      <c r="D356" s="134" t="s">
        <v>14</v>
      </c>
      <c r="E356" s="88" t="s">
        <v>553</v>
      </c>
      <c r="F356" s="88"/>
      <c r="G356" s="155">
        <f>SUM(H356:K356)</f>
        <v>105</v>
      </c>
      <c r="H356" s="156">
        <f>H357</f>
        <v>105</v>
      </c>
      <c r="I356" s="156">
        <f t="shared" si="160"/>
        <v>0</v>
      </c>
      <c r="J356" s="156">
        <f t="shared" si="160"/>
        <v>0</v>
      </c>
      <c r="K356" s="156">
        <f t="shared" si="160"/>
        <v>0</v>
      </c>
    </row>
    <row r="357" spans="1:11" ht="38.25">
      <c r="A357" s="136"/>
      <c r="B357" s="87" t="s">
        <v>86</v>
      </c>
      <c r="C357" s="134" t="s">
        <v>19</v>
      </c>
      <c r="D357" s="134" t="s">
        <v>14</v>
      </c>
      <c r="E357" s="88" t="s">
        <v>553</v>
      </c>
      <c r="F357" s="88" t="s">
        <v>57</v>
      </c>
      <c r="G357" s="155">
        <f t="shared" ref="G357:G413" si="161">H357+I357+J357+K357</f>
        <v>105</v>
      </c>
      <c r="H357" s="156">
        <f>H358</f>
        <v>105</v>
      </c>
      <c r="I357" s="156">
        <f t="shared" si="160"/>
        <v>0</v>
      </c>
      <c r="J357" s="156">
        <f t="shared" si="160"/>
        <v>0</v>
      </c>
      <c r="K357" s="156">
        <f t="shared" si="160"/>
        <v>0</v>
      </c>
    </row>
    <row r="358" spans="1:11" ht="38.25">
      <c r="A358" s="136"/>
      <c r="B358" s="87" t="s">
        <v>111</v>
      </c>
      <c r="C358" s="134" t="s">
        <v>19</v>
      </c>
      <c r="D358" s="134" t="s">
        <v>14</v>
      </c>
      <c r="E358" s="88" t="s">
        <v>553</v>
      </c>
      <c r="F358" s="88" t="s">
        <v>59</v>
      </c>
      <c r="G358" s="155">
        <f t="shared" si="161"/>
        <v>105</v>
      </c>
      <c r="H358" s="156">
        <f>'приложение 8.1.'!I455</f>
        <v>105</v>
      </c>
      <c r="I358" s="156">
        <f>'приложение 8.1.'!J455</f>
        <v>0</v>
      </c>
      <c r="J358" s="156">
        <f>'приложение 8.1.'!K455</f>
        <v>0</v>
      </c>
      <c r="K358" s="156">
        <f>'приложение 8.1.'!L455</f>
        <v>0</v>
      </c>
    </row>
    <row r="359" spans="1:11" ht="63.75">
      <c r="A359" s="136"/>
      <c r="B359" s="87" t="s">
        <v>352</v>
      </c>
      <c r="C359" s="134" t="s">
        <v>19</v>
      </c>
      <c r="D359" s="134" t="s">
        <v>14</v>
      </c>
      <c r="E359" s="88" t="s">
        <v>353</v>
      </c>
      <c r="F359" s="88"/>
      <c r="G359" s="155">
        <f t="shared" si="161"/>
        <v>470.59999999999854</v>
      </c>
      <c r="H359" s="156">
        <f>H360</f>
        <v>9271.2999999999993</v>
      </c>
      <c r="I359" s="156">
        <f t="shared" ref="I359:K367" si="162">I360</f>
        <v>0</v>
      </c>
      <c r="J359" s="156">
        <f t="shared" si="162"/>
        <v>-8800.7000000000007</v>
      </c>
      <c r="K359" s="156">
        <f t="shared" si="162"/>
        <v>0</v>
      </c>
    </row>
    <row r="360" spans="1:11" ht="63.75">
      <c r="A360" s="136"/>
      <c r="B360" s="87" t="s">
        <v>354</v>
      </c>
      <c r="C360" s="134" t="s">
        <v>19</v>
      </c>
      <c r="D360" s="134" t="s">
        <v>14</v>
      </c>
      <c r="E360" s="88" t="s">
        <v>355</v>
      </c>
      <c r="F360" s="88"/>
      <c r="G360" s="155">
        <f t="shared" si="161"/>
        <v>470.59999999999854</v>
      </c>
      <c r="H360" s="156">
        <f>H361+H366+H371</f>
        <v>9271.2999999999993</v>
      </c>
      <c r="I360" s="156">
        <f>I361+I366+I371</f>
        <v>0</v>
      </c>
      <c r="J360" s="156">
        <f>J361+J366+J371</f>
        <v>-8800.7000000000007</v>
      </c>
      <c r="K360" s="156">
        <f>K361+K366+K371</f>
        <v>0</v>
      </c>
    </row>
    <row r="361" spans="1:11" ht="25.5">
      <c r="A361" s="136"/>
      <c r="B361" s="87" t="s">
        <v>217</v>
      </c>
      <c r="C361" s="134" t="s">
        <v>19</v>
      </c>
      <c r="D361" s="134" t="s">
        <v>14</v>
      </c>
      <c r="E361" s="88" t="s">
        <v>562</v>
      </c>
      <c r="F361" s="88"/>
      <c r="G361" s="155">
        <f t="shared" si="161"/>
        <v>9360.1999999999989</v>
      </c>
      <c r="H361" s="156">
        <f>H362+H364</f>
        <v>9360.1999999999989</v>
      </c>
      <c r="I361" s="156">
        <f t="shared" si="162"/>
        <v>0</v>
      </c>
      <c r="J361" s="156">
        <f t="shared" si="162"/>
        <v>0</v>
      </c>
      <c r="K361" s="156">
        <f t="shared" si="162"/>
        <v>0</v>
      </c>
    </row>
    <row r="362" spans="1:11" ht="38.25">
      <c r="A362" s="136"/>
      <c r="B362" s="87" t="s">
        <v>86</v>
      </c>
      <c r="C362" s="134" t="s">
        <v>19</v>
      </c>
      <c r="D362" s="134" t="s">
        <v>14</v>
      </c>
      <c r="E362" s="88" t="s">
        <v>562</v>
      </c>
      <c r="F362" s="88" t="s">
        <v>57</v>
      </c>
      <c r="G362" s="155">
        <f t="shared" si="161"/>
        <v>8501.9</v>
      </c>
      <c r="H362" s="156">
        <f>H363</f>
        <v>8501.9</v>
      </c>
      <c r="I362" s="156">
        <f t="shared" si="162"/>
        <v>0</v>
      </c>
      <c r="J362" s="156">
        <f t="shared" si="162"/>
        <v>0</v>
      </c>
      <c r="K362" s="156">
        <f t="shared" si="162"/>
        <v>0</v>
      </c>
    </row>
    <row r="363" spans="1:11" ht="38.25">
      <c r="A363" s="136"/>
      <c r="B363" s="87" t="s">
        <v>111</v>
      </c>
      <c r="C363" s="134" t="s">
        <v>19</v>
      </c>
      <c r="D363" s="134" t="s">
        <v>14</v>
      </c>
      <c r="E363" s="88" t="s">
        <v>562</v>
      </c>
      <c r="F363" s="88" t="s">
        <v>59</v>
      </c>
      <c r="G363" s="155">
        <f t="shared" si="161"/>
        <v>8501.9</v>
      </c>
      <c r="H363" s="156">
        <f>'приложение 8.1.'!I461</f>
        <v>8501.9</v>
      </c>
      <c r="I363" s="156">
        <f>'приложение 8.1.'!J461</f>
        <v>0</v>
      </c>
      <c r="J363" s="156">
        <f>'приложение 8.1.'!K461</f>
        <v>0</v>
      </c>
      <c r="K363" s="156">
        <f>'приложение 8.1.'!L461</f>
        <v>0</v>
      </c>
    </row>
    <row r="364" spans="1:11" s="131" customFormat="1">
      <c r="A364" s="129"/>
      <c r="B364" s="95" t="s">
        <v>71</v>
      </c>
      <c r="C364" s="125" t="s">
        <v>19</v>
      </c>
      <c r="D364" s="125" t="s">
        <v>14</v>
      </c>
      <c r="E364" s="96" t="s">
        <v>562</v>
      </c>
      <c r="F364" s="96" t="s">
        <v>72</v>
      </c>
      <c r="G364" s="153">
        <f t="shared" ref="G364:G365" si="163">H364+I364+J364+K364</f>
        <v>858.3</v>
      </c>
      <c r="H364" s="154">
        <f>H365</f>
        <v>858.3</v>
      </c>
      <c r="I364" s="154">
        <f t="shared" ref="I364:K364" si="164">I365</f>
        <v>0</v>
      </c>
      <c r="J364" s="154">
        <f t="shared" si="164"/>
        <v>0</v>
      </c>
      <c r="K364" s="154">
        <f t="shared" si="164"/>
        <v>0</v>
      </c>
    </row>
    <row r="365" spans="1:11" s="131" customFormat="1" ht="76.5">
      <c r="A365" s="129"/>
      <c r="B365" s="95" t="s">
        <v>334</v>
      </c>
      <c r="C365" s="125" t="s">
        <v>19</v>
      </c>
      <c r="D365" s="125" t="s">
        <v>14</v>
      </c>
      <c r="E365" s="96" t="s">
        <v>562</v>
      </c>
      <c r="F365" s="96" t="s">
        <v>80</v>
      </c>
      <c r="G365" s="153">
        <f t="shared" si="163"/>
        <v>858.3</v>
      </c>
      <c r="H365" s="154">
        <f>'приложение 8.1.'!I464</f>
        <v>858.3</v>
      </c>
      <c r="I365" s="154">
        <f>'приложение 8.1.'!J464</f>
        <v>0</v>
      </c>
      <c r="J365" s="154">
        <f>'приложение 8.1.'!K464</f>
        <v>0</v>
      </c>
      <c r="K365" s="154">
        <f>'приложение 8.1.'!L464</f>
        <v>0</v>
      </c>
    </row>
    <row r="366" spans="1:11" ht="276" customHeight="1">
      <c r="A366" s="136"/>
      <c r="B366" s="87" t="s">
        <v>482</v>
      </c>
      <c r="C366" s="134" t="s">
        <v>19</v>
      </c>
      <c r="D366" s="134" t="s">
        <v>14</v>
      </c>
      <c r="E366" s="88" t="s">
        <v>380</v>
      </c>
      <c r="F366" s="88"/>
      <c r="G366" s="155">
        <f t="shared" si="161"/>
        <v>-8800.7000000000007</v>
      </c>
      <c r="H366" s="156">
        <f>H367+H369</f>
        <v>0</v>
      </c>
      <c r="I366" s="156">
        <f>I367+I369</f>
        <v>0</v>
      </c>
      <c r="J366" s="156">
        <f>J367+J369</f>
        <v>-8800.7000000000007</v>
      </c>
      <c r="K366" s="156">
        <f>K367+K369</f>
        <v>0</v>
      </c>
    </row>
    <row r="367" spans="1:11" ht="38.25" hidden="1">
      <c r="A367" s="136"/>
      <c r="B367" s="87" t="s">
        <v>86</v>
      </c>
      <c r="C367" s="134" t="s">
        <v>19</v>
      </c>
      <c r="D367" s="134" t="s">
        <v>14</v>
      </c>
      <c r="E367" s="88" t="s">
        <v>380</v>
      </c>
      <c r="F367" s="88" t="s">
        <v>57</v>
      </c>
      <c r="G367" s="155">
        <f t="shared" si="161"/>
        <v>0</v>
      </c>
      <c r="H367" s="156">
        <f>H368</f>
        <v>0</v>
      </c>
      <c r="I367" s="156">
        <f t="shared" si="162"/>
        <v>0</v>
      </c>
      <c r="J367" s="156">
        <f t="shared" si="162"/>
        <v>0</v>
      </c>
      <c r="K367" s="156">
        <f t="shared" si="162"/>
        <v>0</v>
      </c>
    </row>
    <row r="368" spans="1:11" ht="38.25" hidden="1">
      <c r="A368" s="136"/>
      <c r="B368" s="87" t="s">
        <v>111</v>
      </c>
      <c r="C368" s="134" t="s">
        <v>19</v>
      </c>
      <c r="D368" s="134" t="s">
        <v>14</v>
      </c>
      <c r="E368" s="88" t="s">
        <v>380</v>
      </c>
      <c r="F368" s="88" t="s">
        <v>59</v>
      </c>
      <c r="G368" s="155">
        <f t="shared" si="161"/>
        <v>0</v>
      </c>
      <c r="H368" s="156">
        <f>'приложение 8.1.'!I467</f>
        <v>0</v>
      </c>
      <c r="I368" s="156">
        <f>'приложение 8.1.'!J467</f>
        <v>0</v>
      </c>
      <c r="J368" s="156">
        <f>'приложение 8.1.'!K467</f>
        <v>0</v>
      </c>
      <c r="K368" s="156">
        <f>'приложение 8.1.'!L467</f>
        <v>0</v>
      </c>
    </row>
    <row r="369" spans="1:11">
      <c r="A369" s="136"/>
      <c r="B369" s="87" t="s">
        <v>71</v>
      </c>
      <c r="C369" s="134" t="s">
        <v>19</v>
      </c>
      <c r="D369" s="134" t="s">
        <v>14</v>
      </c>
      <c r="E369" s="88" t="s">
        <v>380</v>
      </c>
      <c r="F369" s="88" t="s">
        <v>72</v>
      </c>
      <c r="G369" s="155">
        <f t="shared" si="161"/>
        <v>-8800.7000000000007</v>
      </c>
      <c r="H369" s="156">
        <f>H370</f>
        <v>0</v>
      </c>
      <c r="I369" s="156">
        <f t="shared" ref="I369:K369" si="165">I370</f>
        <v>0</v>
      </c>
      <c r="J369" s="156">
        <f t="shared" si="165"/>
        <v>-8800.7000000000007</v>
      </c>
      <c r="K369" s="156">
        <f t="shared" si="165"/>
        <v>0</v>
      </c>
    </row>
    <row r="370" spans="1:11" ht="63.75" customHeight="1">
      <c r="A370" s="136"/>
      <c r="B370" s="87" t="s">
        <v>334</v>
      </c>
      <c r="C370" s="134" t="s">
        <v>19</v>
      </c>
      <c r="D370" s="134" t="s">
        <v>14</v>
      </c>
      <c r="E370" s="88" t="s">
        <v>380</v>
      </c>
      <c r="F370" s="88" t="s">
        <v>80</v>
      </c>
      <c r="G370" s="155">
        <f t="shared" si="161"/>
        <v>-8800.7000000000007</v>
      </c>
      <c r="H370" s="156">
        <f>'приложение 8.1.'!I470</f>
        <v>0</v>
      </c>
      <c r="I370" s="156">
        <f>'приложение 8.1.'!J470</f>
        <v>0</v>
      </c>
      <c r="J370" s="156">
        <f>'приложение 8.1.'!K470</f>
        <v>-8800.7000000000007</v>
      </c>
      <c r="K370" s="156">
        <f>'приложение 8.1.'!L470</f>
        <v>0</v>
      </c>
    </row>
    <row r="371" spans="1:11" ht="300.75" customHeight="1">
      <c r="A371" s="136"/>
      <c r="B371" s="87" t="s">
        <v>483</v>
      </c>
      <c r="C371" s="134" t="s">
        <v>19</v>
      </c>
      <c r="D371" s="134" t="s">
        <v>14</v>
      </c>
      <c r="E371" s="88" t="s">
        <v>382</v>
      </c>
      <c r="F371" s="88"/>
      <c r="G371" s="155">
        <f t="shared" si="161"/>
        <v>-88.9</v>
      </c>
      <c r="H371" s="156">
        <f>H372+H374</f>
        <v>-88.9</v>
      </c>
      <c r="I371" s="156">
        <f>I372+I374</f>
        <v>0</v>
      </c>
      <c r="J371" s="156">
        <f>J372+J374</f>
        <v>0</v>
      </c>
      <c r="K371" s="156">
        <f>K372+K374</f>
        <v>0</v>
      </c>
    </row>
    <row r="372" spans="1:11" ht="38.25" hidden="1">
      <c r="A372" s="136"/>
      <c r="B372" s="87" t="s">
        <v>86</v>
      </c>
      <c r="C372" s="134" t="s">
        <v>19</v>
      </c>
      <c r="D372" s="134" t="s">
        <v>14</v>
      </c>
      <c r="E372" s="88" t="s">
        <v>382</v>
      </c>
      <c r="F372" s="88" t="s">
        <v>57</v>
      </c>
      <c r="G372" s="155">
        <f t="shared" si="161"/>
        <v>0</v>
      </c>
      <c r="H372" s="156">
        <f>H373</f>
        <v>0</v>
      </c>
      <c r="I372" s="156">
        <f t="shared" ref="I372:K372" si="166">I373</f>
        <v>0</v>
      </c>
      <c r="J372" s="156">
        <f t="shared" si="166"/>
        <v>0</v>
      </c>
      <c r="K372" s="156">
        <f t="shared" si="166"/>
        <v>0</v>
      </c>
    </row>
    <row r="373" spans="1:11" ht="38.25" hidden="1">
      <c r="A373" s="136"/>
      <c r="B373" s="87" t="s">
        <v>111</v>
      </c>
      <c r="C373" s="134" t="s">
        <v>19</v>
      </c>
      <c r="D373" s="134" t="s">
        <v>14</v>
      </c>
      <c r="E373" s="88" t="s">
        <v>382</v>
      </c>
      <c r="F373" s="88" t="s">
        <v>59</v>
      </c>
      <c r="G373" s="155">
        <f t="shared" si="161"/>
        <v>0</v>
      </c>
      <c r="H373" s="156">
        <f>'приложение 8.1.'!I473</f>
        <v>0</v>
      </c>
      <c r="I373" s="156">
        <f>'приложение 8.1.'!J473</f>
        <v>0</v>
      </c>
      <c r="J373" s="156">
        <f>'приложение 8.1.'!K473</f>
        <v>0</v>
      </c>
      <c r="K373" s="156">
        <f>'приложение 8.1.'!L473</f>
        <v>0</v>
      </c>
    </row>
    <row r="374" spans="1:11">
      <c r="A374" s="136"/>
      <c r="B374" s="87" t="s">
        <v>71</v>
      </c>
      <c r="C374" s="134" t="s">
        <v>19</v>
      </c>
      <c r="D374" s="134" t="s">
        <v>14</v>
      </c>
      <c r="E374" s="88" t="s">
        <v>382</v>
      </c>
      <c r="F374" s="88" t="s">
        <v>72</v>
      </c>
      <c r="G374" s="155">
        <f t="shared" si="161"/>
        <v>-88.9</v>
      </c>
      <c r="H374" s="156">
        <f>H375</f>
        <v>-88.9</v>
      </c>
      <c r="I374" s="156">
        <f t="shared" ref="I374:K374" si="167">I375</f>
        <v>0</v>
      </c>
      <c r="J374" s="156">
        <f t="shared" si="167"/>
        <v>0</v>
      </c>
      <c r="K374" s="156">
        <f t="shared" si="167"/>
        <v>0</v>
      </c>
    </row>
    <row r="375" spans="1:11" ht="65.25" customHeight="1">
      <c r="A375" s="136"/>
      <c r="B375" s="87" t="s">
        <v>334</v>
      </c>
      <c r="C375" s="134" t="s">
        <v>19</v>
      </c>
      <c r="D375" s="134" t="s">
        <v>14</v>
      </c>
      <c r="E375" s="88" t="s">
        <v>382</v>
      </c>
      <c r="F375" s="88" t="s">
        <v>80</v>
      </c>
      <c r="G375" s="155">
        <f t="shared" si="161"/>
        <v>-88.9</v>
      </c>
      <c r="H375" s="156">
        <f>'приложение 8.1.'!I476</f>
        <v>-88.9</v>
      </c>
      <c r="I375" s="156">
        <f>'приложение 8.1.'!J476</f>
        <v>0</v>
      </c>
      <c r="J375" s="156">
        <f>'приложение 8.1.'!K476</f>
        <v>0</v>
      </c>
      <c r="K375" s="156">
        <f>'приложение 8.1.'!L476</f>
        <v>0</v>
      </c>
    </row>
    <row r="376" spans="1:11">
      <c r="A376" s="198"/>
      <c r="B376" s="212" t="s">
        <v>27</v>
      </c>
      <c r="C376" s="200" t="s">
        <v>19</v>
      </c>
      <c r="D376" s="200" t="s">
        <v>16</v>
      </c>
      <c r="E376" s="200"/>
      <c r="F376" s="200"/>
      <c r="G376" s="201">
        <f t="shared" si="161"/>
        <v>1420.4</v>
      </c>
      <c r="H376" s="201">
        <f>H377+H398+H393</f>
        <v>3360.5</v>
      </c>
      <c r="I376" s="201">
        <f t="shared" ref="I376:K376" si="168">I377+I398+I393</f>
        <v>0</v>
      </c>
      <c r="J376" s="201">
        <f t="shared" si="168"/>
        <v>-1940.1</v>
      </c>
      <c r="K376" s="201">
        <f t="shared" si="168"/>
        <v>0</v>
      </c>
    </row>
    <row r="377" spans="1:11" ht="63.75">
      <c r="A377" s="198"/>
      <c r="B377" s="204" t="s">
        <v>515</v>
      </c>
      <c r="C377" s="134" t="s">
        <v>19</v>
      </c>
      <c r="D377" s="134" t="s">
        <v>16</v>
      </c>
      <c r="E377" s="134" t="s">
        <v>383</v>
      </c>
      <c r="F377" s="134"/>
      <c r="G377" s="201">
        <f t="shared" si="161"/>
        <v>4.5999999999999091</v>
      </c>
      <c r="H377" s="205">
        <f>H378+H381+H384+H387+H390</f>
        <v>2181.1999999999998</v>
      </c>
      <c r="I377" s="205">
        <f t="shared" ref="I377:K377" si="169">I378+I381+I384+I387+I390</f>
        <v>0</v>
      </c>
      <c r="J377" s="205">
        <f t="shared" si="169"/>
        <v>-2176.6</v>
      </c>
      <c r="K377" s="205">
        <f t="shared" si="169"/>
        <v>0</v>
      </c>
    </row>
    <row r="378" spans="1:11" s="217" customFormat="1" ht="25.5">
      <c r="A378" s="222"/>
      <c r="B378" s="95" t="s">
        <v>539</v>
      </c>
      <c r="C378" s="125" t="s">
        <v>19</v>
      </c>
      <c r="D378" s="125" t="s">
        <v>16</v>
      </c>
      <c r="E378" s="125" t="s">
        <v>397</v>
      </c>
      <c r="F378" s="125"/>
      <c r="G378" s="215">
        <f t="shared" ref="G378:G380" si="170">H378+I378+J378+K378</f>
        <v>4.5999999999999996</v>
      </c>
      <c r="H378" s="216">
        <f t="shared" ref="H378:K379" si="171">H379</f>
        <v>4.5999999999999996</v>
      </c>
      <c r="I378" s="216">
        <f t="shared" si="171"/>
        <v>0</v>
      </c>
      <c r="J378" s="216">
        <f t="shared" si="171"/>
        <v>0</v>
      </c>
      <c r="K378" s="216">
        <f t="shared" si="171"/>
        <v>0</v>
      </c>
    </row>
    <row r="379" spans="1:11" s="218" customFormat="1" ht="38.25">
      <c r="A379" s="222"/>
      <c r="B379" s="211" t="s">
        <v>344</v>
      </c>
      <c r="C379" s="125" t="s">
        <v>19</v>
      </c>
      <c r="D379" s="125" t="s">
        <v>16</v>
      </c>
      <c r="E379" s="125" t="s">
        <v>397</v>
      </c>
      <c r="F379" s="125" t="s">
        <v>77</v>
      </c>
      <c r="G379" s="215">
        <f t="shared" si="170"/>
        <v>4.5999999999999996</v>
      </c>
      <c r="H379" s="216">
        <f t="shared" si="171"/>
        <v>4.5999999999999996</v>
      </c>
      <c r="I379" s="216">
        <f t="shared" si="171"/>
        <v>0</v>
      </c>
      <c r="J379" s="216">
        <f t="shared" si="171"/>
        <v>0</v>
      </c>
      <c r="K379" s="216">
        <f t="shared" si="171"/>
        <v>0</v>
      </c>
    </row>
    <row r="380" spans="1:11" s="218" customFormat="1">
      <c r="A380" s="222"/>
      <c r="B380" s="211" t="s">
        <v>35</v>
      </c>
      <c r="C380" s="125" t="s">
        <v>19</v>
      </c>
      <c r="D380" s="125" t="s">
        <v>16</v>
      </c>
      <c r="E380" s="125" t="s">
        <v>397</v>
      </c>
      <c r="F380" s="125" t="s">
        <v>78</v>
      </c>
      <c r="G380" s="215">
        <f t="shared" si="170"/>
        <v>4.5999999999999996</v>
      </c>
      <c r="H380" s="216">
        <f>'приложение 8.1.'!I481</f>
        <v>4.5999999999999996</v>
      </c>
      <c r="I380" s="216">
        <f>'приложение 8.1.'!J481</f>
        <v>0</v>
      </c>
      <c r="J380" s="216">
        <f>'приложение 8.1.'!K481</f>
        <v>0</v>
      </c>
      <c r="K380" s="216">
        <f>'приложение 8.1.'!L481</f>
        <v>0</v>
      </c>
    </row>
    <row r="381" spans="1:11" ht="165.75" hidden="1">
      <c r="A381" s="198"/>
      <c r="B381" s="204" t="s">
        <v>484</v>
      </c>
      <c r="C381" s="134" t="s">
        <v>19</v>
      </c>
      <c r="D381" s="134" t="s">
        <v>16</v>
      </c>
      <c r="E381" s="134" t="s">
        <v>384</v>
      </c>
      <c r="F381" s="134"/>
      <c r="G381" s="201">
        <f t="shared" si="161"/>
        <v>0</v>
      </c>
      <c r="H381" s="205">
        <f>H382</f>
        <v>0</v>
      </c>
      <c r="I381" s="205">
        <f t="shared" ref="I381:K382" si="172">I382</f>
        <v>0</v>
      </c>
      <c r="J381" s="205">
        <f t="shared" si="172"/>
        <v>0</v>
      </c>
      <c r="K381" s="205">
        <f t="shared" si="172"/>
        <v>0</v>
      </c>
    </row>
    <row r="382" spans="1:11" hidden="1">
      <c r="A382" s="203"/>
      <c r="B382" s="204" t="s">
        <v>71</v>
      </c>
      <c r="C382" s="134" t="s">
        <v>19</v>
      </c>
      <c r="D382" s="134" t="s">
        <v>16</v>
      </c>
      <c r="E382" s="134" t="s">
        <v>384</v>
      </c>
      <c r="F382" s="134" t="s">
        <v>72</v>
      </c>
      <c r="G382" s="201">
        <f t="shared" si="161"/>
        <v>0</v>
      </c>
      <c r="H382" s="205">
        <f>H383</f>
        <v>0</v>
      </c>
      <c r="I382" s="205">
        <f t="shared" si="172"/>
        <v>0</v>
      </c>
      <c r="J382" s="205">
        <f t="shared" si="172"/>
        <v>0</v>
      </c>
      <c r="K382" s="205">
        <f t="shared" si="172"/>
        <v>0</v>
      </c>
    </row>
    <row r="383" spans="1:11" ht="76.5" hidden="1">
      <c r="A383" s="203"/>
      <c r="B383" s="204" t="s">
        <v>334</v>
      </c>
      <c r="C383" s="134" t="s">
        <v>19</v>
      </c>
      <c r="D383" s="134" t="s">
        <v>16</v>
      </c>
      <c r="E383" s="134" t="s">
        <v>384</v>
      </c>
      <c r="F383" s="134" t="s">
        <v>80</v>
      </c>
      <c r="G383" s="201">
        <f t="shared" si="161"/>
        <v>0</v>
      </c>
      <c r="H383" s="205">
        <f>'приложение 8.1.'!I485</f>
        <v>0</v>
      </c>
      <c r="I383" s="205">
        <f>'приложение 8.1.'!J485</f>
        <v>0</v>
      </c>
      <c r="J383" s="205">
        <f>'приложение 8.1.'!K485</f>
        <v>0</v>
      </c>
      <c r="K383" s="205">
        <f>'приложение 8.1.'!L485</f>
        <v>0</v>
      </c>
    </row>
    <row r="384" spans="1:11" s="218" customFormat="1" ht="178.5">
      <c r="A384" s="214"/>
      <c r="B384" s="238" t="s">
        <v>622</v>
      </c>
      <c r="C384" s="125" t="s">
        <v>19</v>
      </c>
      <c r="D384" s="125" t="s">
        <v>16</v>
      </c>
      <c r="E384" s="125" t="s">
        <v>623</v>
      </c>
      <c r="F384" s="125"/>
      <c r="G384" s="215">
        <f>SUM(H384:K384)</f>
        <v>2198.6</v>
      </c>
      <c r="H384" s="216">
        <f>H385</f>
        <v>2198.6</v>
      </c>
      <c r="I384" s="216">
        <f t="shared" ref="I384:K385" si="173">I385</f>
        <v>0</v>
      </c>
      <c r="J384" s="216">
        <f t="shared" si="173"/>
        <v>0</v>
      </c>
      <c r="K384" s="216">
        <f t="shared" si="173"/>
        <v>0</v>
      </c>
    </row>
    <row r="385" spans="1:11" s="218" customFormat="1">
      <c r="A385" s="214"/>
      <c r="B385" s="211" t="s">
        <v>71</v>
      </c>
      <c r="C385" s="125" t="s">
        <v>19</v>
      </c>
      <c r="D385" s="125" t="s">
        <v>16</v>
      </c>
      <c r="E385" s="125" t="s">
        <v>623</v>
      </c>
      <c r="F385" s="125" t="s">
        <v>72</v>
      </c>
      <c r="G385" s="215">
        <f t="shared" ref="G385:G386" si="174">H385+I385+J385+K385</f>
        <v>2198.6</v>
      </c>
      <c r="H385" s="216">
        <f>H386</f>
        <v>2198.6</v>
      </c>
      <c r="I385" s="216">
        <f t="shared" si="173"/>
        <v>0</v>
      </c>
      <c r="J385" s="216">
        <f t="shared" si="173"/>
        <v>0</v>
      </c>
      <c r="K385" s="216">
        <f t="shared" si="173"/>
        <v>0</v>
      </c>
    </row>
    <row r="386" spans="1:11" s="218" customFormat="1" ht="76.5">
      <c r="A386" s="214"/>
      <c r="B386" s="211" t="s">
        <v>334</v>
      </c>
      <c r="C386" s="125" t="s">
        <v>19</v>
      </c>
      <c r="D386" s="125" t="s">
        <v>16</v>
      </c>
      <c r="E386" s="125" t="s">
        <v>623</v>
      </c>
      <c r="F386" s="125" t="s">
        <v>80</v>
      </c>
      <c r="G386" s="215">
        <f t="shared" si="174"/>
        <v>2198.6</v>
      </c>
      <c r="H386" s="216">
        <f>'приложение 8.1.'!I488</f>
        <v>2198.6</v>
      </c>
      <c r="I386" s="216">
        <f>'приложение 8.1.'!J488</f>
        <v>0</v>
      </c>
      <c r="J386" s="216">
        <f>'приложение 8.1.'!K488</f>
        <v>0</v>
      </c>
      <c r="K386" s="216">
        <f>'приложение 8.1.'!L488</f>
        <v>0</v>
      </c>
    </row>
    <row r="387" spans="1:11" ht="273.75" customHeight="1">
      <c r="A387" s="198"/>
      <c r="B387" s="204" t="s">
        <v>485</v>
      </c>
      <c r="C387" s="134" t="s">
        <v>19</v>
      </c>
      <c r="D387" s="134" t="s">
        <v>16</v>
      </c>
      <c r="E387" s="134" t="s">
        <v>385</v>
      </c>
      <c r="F387" s="134"/>
      <c r="G387" s="201">
        <f t="shared" si="161"/>
        <v>-2176.6</v>
      </c>
      <c r="H387" s="205">
        <f>H388</f>
        <v>0</v>
      </c>
      <c r="I387" s="205">
        <f t="shared" ref="I387:K388" si="175">I388</f>
        <v>0</v>
      </c>
      <c r="J387" s="205">
        <f t="shared" si="175"/>
        <v>-2176.6</v>
      </c>
      <c r="K387" s="205">
        <f t="shared" si="175"/>
        <v>0</v>
      </c>
    </row>
    <row r="388" spans="1:11">
      <c r="A388" s="203"/>
      <c r="B388" s="204" t="s">
        <v>71</v>
      </c>
      <c r="C388" s="134" t="s">
        <v>19</v>
      </c>
      <c r="D388" s="134" t="s">
        <v>16</v>
      </c>
      <c r="E388" s="134" t="s">
        <v>385</v>
      </c>
      <c r="F388" s="134" t="s">
        <v>72</v>
      </c>
      <c r="G388" s="201">
        <f t="shared" si="161"/>
        <v>-2176.6</v>
      </c>
      <c r="H388" s="205">
        <f>H389</f>
        <v>0</v>
      </c>
      <c r="I388" s="205">
        <f t="shared" si="175"/>
        <v>0</v>
      </c>
      <c r="J388" s="205">
        <f t="shared" si="175"/>
        <v>-2176.6</v>
      </c>
      <c r="K388" s="205">
        <f t="shared" si="175"/>
        <v>0</v>
      </c>
    </row>
    <row r="389" spans="1:11" ht="64.5" customHeight="1">
      <c r="A389" s="203"/>
      <c r="B389" s="204" t="s">
        <v>334</v>
      </c>
      <c r="C389" s="134" t="s">
        <v>19</v>
      </c>
      <c r="D389" s="134" t="s">
        <v>16</v>
      </c>
      <c r="E389" s="134" t="s">
        <v>385</v>
      </c>
      <c r="F389" s="134" t="s">
        <v>80</v>
      </c>
      <c r="G389" s="201">
        <f t="shared" si="161"/>
        <v>-2176.6</v>
      </c>
      <c r="H389" s="205">
        <f>'приложение 8.1.'!I491</f>
        <v>0</v>
      </c>
      <c r="I389" s="205">
        <f>'приложение 8.1.'!J491</f>
        <v>0</v>
      </c>
      <c r="J389" s="205">
        <f>'приложение 8.1.'!K491</f>
        <v>-2176.6</v>
      </c>
      <c r="K389" s="205">
        <f>'приложение 8.1.'!L491</f>
        <v>0</v>
      </c>
    </row>
    <row r="390" spans="1:11" ht="322.5" customHeight="1">
      <c r="A390" s="198"/>
      <c r="B390" s="204" t="s">
        <v>486</v>
      </c>
      <c r="C390" s="134" t="s">
        <v>19</v>
      </c>
      <c r="D390" s="134" t="s">
        <v>16</v>
      </c>
      <c r="E390" s="134" t="s">
        <v>386</v>
      </c>
      <c r="F390" s="134"/>
      <c r="G390" s="201">
        <f t="shared" si="161"/>
        <v>-22</v>
      </c>
      <c r="H390" s="205">
        <f>H391</f>
        <v>-22</v>
      </c>
      <c r="I390" s="205">
        <f t="shared" ref="I390:K391" si="176">I391</f>
        <v>0</v>
      </c>
      <c r="J390" s="205">
        <f t="shared" si="176"/>
        <v>0</v>
      </c>
      <c r="K390" s="205">
        <f t="shared" si="176"/>
        <v>0</v>
      </c>
    </row>
    <row r="391" spans="1:11">
      <c r="A391" s="203"/>
      <c r="B391" s="204" t="s">
        <v>71</v>
      </c>
      <c r="C391" s="134" t="s">
        <v>19</v>
      </c>
      <c r="D391" s="134" t="s">
        <v>16</v>
      </c>
      <c r="E391" s="134" t="s">
        <v>386</v>
      </c>
      <c r="F391" s="134" t="s">
        <v>72</v>
      </c>
      <c r="G391" s="201">
        <f t="shared" si="161"/>
        <v>-22</v>
      </c>
      <c r="H391" s="205">
        <f>H392</f>
        <v>-22</v>
      </c>
      <c r="I391" s="205">
        <f t="shared" si="176"/>
        <v>0</v>
      </c>
      <c r="J391" s="205">
        <f t="shared" si="176"/>
        <v>0</v>
      </c>
      <c r="K391" s="205">
        <f t="shared" si="176"/>
        <v>0</v>
      </c>
    </row>
    <row r="392" spans="1:11" ht="65.25" customHeight="1">
      <c r="A392" s="203"/>
      <c r="B392" s="204" t="s">
        <v>334</v>
      </c>
      <c r="C392" s="134" t="s">
        <v>19</v>
      </c>
      <c r="D392" s="134" t="s">
        <v>16</v>
      </c>
      <c r="E392" s="134" t="s">
        <v>386</v>
      </c>
      <c r="F392" s="134" t="s">
        <v>80</v>
      </c>
      <c r="G392" s="201">
        <f t="shared" si="161"/>
        <v>-22</v>
      </c>
      <c r="H392" s="205">
        <f>'приложение 8.1.'!I494</f>
        <v>-22</v>
      </c>
      <c r="I392" s="205">
        <f>'приложение 8.1.'!J494</f>
        <v>0</v>
      </c>
      <c r="J392" s="205">
        <f>'приложение 8.1.'!K494</f>
        <v>0</v>
      </c>
      <c r="K392" s="205">
        <f>'приложение 8.1.'!L494</f>
        <v>0</v>
      </c>
    </row>
    <row r="393" spans="1:11" ht="63.75" hidden="1">
      <c r="A393" s="198"/>
      <c r="B393" s="87" t="s">
        <v>352</v>
      </c>
      <c r="C393" s="134" t="s">
        <v>19</v>
      </c>
      <c r="D393" s="134" t="s">
        <v>16</v>
      </c>
      <c r="E393" s="134" t="s">
        <v>353</v>
      </c>
      <c r="F393" s="134"/>
      <c r="G393" s="201">
        <f>H393+I393+J393+K393</f>
        <v>0</v>
      </c>
      <c r="H393" s="205">
        <f>H394</f>
        <v>0</v>
      </c>
      <c r="I393" s="205">
        <f t="shared" ref="I393:K396" si="177">I394</f>
        <v>0</v>
      </c>
      <c r="J393" s="205">
        <f t="shared" si="177"/>
        <v>0</v>
      </c>
      <c r="K393" s="205">
        <f t="shared" si="177"/>
        <v>0</v>
      </c>
    </row>
    <row r="394" spans="1:11" ht="51" hidden="1">
      <c r="A394" s="198"/>
      <c r="B394" s="221" t="s">
        <v>399</v>
      </c>
      <c r="C394" s="134" t="s">
        <v>19</v>
      </c>
      <c r="D394" s="134" t="s">
        <v>16</v>
      </c>
      <c r="E394" s="134" t="s">
        <v>400</v>
      </c>
      <c r="F394" s="134"/>
      <c r="G394" s="201">
        <f>SUM(H394:K394)</f>
        <v>0</v>
      </c>
      <c r="H394" s="205">
        <f>H395</f>
        <v>0</v>
      </c>
      <c r="I394" s="205">
        <f t="shared" si="177"/>
        <v>0</v>
      </c>
      <c r="J394" s="205">
        <f t="shared" si="177"/>
        <v>0</v>
      </c>
      <c r="K394" s="205">
        <f t="shared" si="177"/>
        <v>0</v>
      </c>
    </row>
    <row r="395" spans="1:11" ht="261.75" hidden="1" customHeight="1">
      <c r="A395" s="198"/>
      <c r="B395" s="204" t="s">
        <v>488</v>
      </c>
      <c r="C395" s="134" t="s">
        <v>19</v>
      </c>
      <c r="D395" s="134" t="s">
        <v>16</v>
      </c>
      <c r="E395" s="134" t="s">
        <v>527</v>
      </c>
      <c r="F395" s="134"/>
      <c r="G395" s="201">
        <f>H395+I395+J395+K395</f>
        <v>0</v>
      </c>
      <c r="H395" s="205">
        <f>H396</f>
        <v>0</v>
      </c>
      <c r="I395" s="205">
        <f t="shared" si="177"/>
        <v>0</v>
      </c>
      <c r="J395" s="205">
        <f t="shared" si="177"/>
        <v>0</v>
      </c>
      <c r="K395" s="205">
        <f t="shared" si="177"/>
        <v>0</v>
      </c>
    </row>
    <row r="396" spans="1:11" hidden="1">
      <c r="A396" s="203"/>
      <c r="B396" s="204" t="s">
        <v>71</v>
      </c>
      <c r="C396" s="134" t="s">
        <v>19</v>
      </c>
      <c r="D396" s="134" t="s">
        <v>16</v>
      </c>
      <c r="E396" s="134" t="s">
        <v>527</v>
      </c>
      <c r="F396" s="134" t="s">
        <v>72</v>
      </c>
      <c r="G396" s="201">
        <f>H396+I396+J396+K396</f>
        <v>0</v>
      </c>
      <c r="H396" s="205">
        <f>H397</f>
        <v>0</v>
      </c>
      <c r="I396" s="205">
        <f t="shared" si="177"/>
        <v>0</v>
      </c>
      <c r="J396" s="205">
        <f t="shared" si="177"/>
        <v>0</v>
      </c>
      <c r="K396" s="205">
        <f t="shared" si="177"/>
        <v>0</v>
      </c>
    </row>
    <row r="397" spans="1:11" ht="63" hidden="1" customHeight="1">
      <c r="A397" s="203"/>
      <c r="B397" s="204" t="s">
        <v>334</v>
      </c>
      <c r="C397" s="134" t="s">
        <v>19</v>
      </c>
      <c r="D397" s="134" t="s">
        <v>16</v>
      </c>
      <c r="E397" s="134" t="s">
        <v>527</v>
      </c>
      <c r="F397" s="134" t="s">
        <v>80</v>
      </c>
      <c r="G397" s="201">
        <f>H397+I397+J397+K397</f>
        <v>0</v>
      </c>
      <c r="H397" s="205">
        <f>'приложение 8.1.'!I499</f>
        <v>0</v>
      </c>
      <c r="I397" s="205">
        <f>'приложение 8.1.'!J499</f>
        <v>0</v>
      </c>
      <c r="J397" s="205">
        <f>'приложение 8.1.'!K499</f>
        <v>0</v>
      </c>
      <c r="K397" s="205">
        <f>'приложение 8.1.'!L499</f>
        <v>0</v>
      </c>
    </row>
    <row r="398" spans="1:11" ht="63" customHeight="1">
      <c r="A398" s="198"/>
      <c r="B398" s="204" t="s">
        <v>387</v>
      </c>
      <c r="C398" s="134" t="s">
        <v>19</v>
      </c>
      <c r="D398" s="134" t="s">
        <v>16</v>
      </c>
      <c r="E398" s="134" t="s">
        <v>388</v>
      </c>
      <c r="F398" s="134"/>
      <c r="G398" s="201">
        <f t="shared" si="161"/>
        <v>1415.8000000000002</v>
      </c>
      <c r="H398" s="205">
        <f>H402+H405+H408+H411+H399</f>
        <v>1179.3000000000002</v>
      </c>
      <c r="I398" s="205">
        <f t="shared" ref="I398:K398" si="178">I402+I405+I408+I411+I399</f>
        <v>0</v>
      </c>
      <c r="J398" s="205">
        <f t="shared" si="178"/>
        <v>236.5</v>
      </c>
      <c r="K398" s="205">
        <f t="shared" si="178"/>
        <v>0</v>
      </c>
    </row>
    <row r="399" spans="1:11" ht="25.5">
      <c r="A399" s="198"/>
      <c r="B399" s="87" t="s">
        <v>217</v>
      </c>
      <c r="C399" s="134" t="s">
        <v>19</v>
      </c>
      <c r="D399" s="134" t="s">
        <v>16</v>
      </c>
      <c r="E399" s="125" t="s">
        <v>538</v>
      </c>
      <c r="F399" s="134"/>
      <c r="G399" s="201">
        <f t="shared" si="161"/>
        <v>-2987.0999999999995</v>
      </c>
      <c r="H399" s="205">
        <f>H400</f>
        <v>-2987.0999999999995</v>
      </c>
      <c r="I399" s="205">
        <f t="shared" ref="I399:K400" si="179">I400</f>
        <v>0</v>
      </c>
      <c r="J399" s="205">
        <f t="shared" si="179"/>
        <v>0</v>
      </c>
      <c r="K399" s="205">
        <f t="shared" si="179"/>
        <v>0</v>
      </c>
    </row>
    <row r="400" spans="1:11" ht="38.25">
      <c r="A400" s="198"/>
      <c r="B400" s="204" t="s">
        <v>344</v>
      </c>
      <c r="C400" s="134" t="s">
        <v>19</v>
      </c>
      <c r="D400" s="134" t="s">
        <v>16</v>
      </c>
      <c r="E400" s="125" t="s">
        <v>538</v>
      </c>
      <c r="F400" s="134" t="s">
        <v>77</v>
      </c>
      <c r="G400" s="201">
        <f t="shared" si="161"/>
        <v>-2987.0999999999995</v>
      </c>
      <c r="H400" s="205">
        <f>H401</f>
        <v>-2987.0999999999995</v>
      </c>
      <c r="I400" s="205">
        <f t="shared" si="179"/>
        <v>0</v>
      </c>
      <c r="J400" s="205">
        <f t="shared" si="179"/>
        <v>0</v>
      </c>
      <c r="K400" s="205">
        <f t="shared" si="179"/>
        <v>0</v>
      </c>
    </row>
    <row r="401" spans="1:11">
      <c r="A401" s="198"/>
      <c r="B401" s="204" t="s">
        <v>35</v>
      </c>
      <c r="C401" s="134" t="s">
        <v>19</v>
      </c>
      <c r="D401" s="134" t="s">
        <v>16</v>
      </c>
      <c r="E401" s="125" t="s">
        <v>538</v>
      </c>
      <c r="F401" s="134" t="s">
        <v>78</v>
      </c>
      <c r="G401" s="201">
        <f t="shared" si="161"/>
        <v>-2987.0999999999995</v>
      </c>
      <c r="H401" s="205">
        <f>'приложение 8.1.'!I504</f>
        <v>-2987.0999999999995</v>
      </c>
      <c r="I401" s="205">
        <f>'приложение 8.1.'!J504</f>
        <v>0</v>
      </c>
      <c r="J401" s="205">
        <f>'приложение 8.1.'!K504</f>
        <v>0</v>
      </c>
      <c r="K401" s="205">
        <f>'приложение 8.1.'!L504</f>
        <v>0</v>
      </c>
    </row>
    <row r="402" spans="1:11" ht="140.25" hidden="1">
      <c r="A402" s="198"/>
      <c r="B402" s="204" t="s">
        <v>487</v>
      </c>
      <c r="C402" s="134" t="s">
        <v>19</v>
      </c>
      <c r="D402" s="134" t="s">
        <v>16</v>
      </c>
      <c r="E402" s="134" t="s">
        <v>389</v>
      </c>
      <c r="F402" s="134"/>
      <c r="G402" s="201">
        <f t="shared" si="161"/>
        <v>0</v>
      </c>
      <c r="H402" s="205">
        <f>H403</f>
        <v>0</v>
      </c>
      <c r="I402" s="205">
        <f t="shared" ref="I402:K403" si="180">I403</f>
        <v>0</v>
      </c>
      <c r="J402" s="205">
        <f t="shared" si="180"/>
        <v>0</v>
      </c>
      <c r="K402" s="205">
        <f t="shared" si="180"/>
        <v>0</v>
      </c>
    </row>
    <row r="403" spans="1:11" ht="38.25" hidden="1">
      <c r="A403" s="198"/>
      <c r="B403" s="204" t="s">
        <v>344</v>
      </c>
      <c r="C403" s="134" t="s">
        <v>19</v>
      </c>
      <c r="D403" s="134" t="s">
        <v>16</v>
      </c>
      <c r="E403" s="134" t="s">
        <v>389</v>
      </c>
      <c r="F403" s="134" t="s">
        <v>77</v>
      </c>
      <c r="G403" s="201">
        <f t="shared" si="161"/>
        <v>0</v>
      </c>
      <c r="H403" s="205">
        <f>H404</f>
        <v>0</v>
      </c>
      <c r="I403" s="205">
        <f t="shared" si="180"/>
        <v>0</v>
      </c>
      <c r="J403" s="205">
        <f t="shared" si="180"/>
        <v>0</v>
      </c>
      <c r="K403" s="205">
        <f t="shared" si="180"/>
        <v>0</v>
      </c>
    </row>
    <row r="404" spans="1:11" hidden="1">
      <c r="A404" s="198"/>
      <c r="B404" s="204" t="s">
        <v>35</v>
      </c>
      <c r="C404" s="134" t="s">
        <v>19</v>
      </c>
      <c r="D404" s="134" t="s">
        <v>16</v>
      </c>
      <c r="E404" s="134" t="s">
        <v>389</v>
      </c>
      <c r="F404" s="134" t="s">
        <v>78</v>
      </c>
      <c r="G404" s="201">
        <f t="shared" si="161"/>
        <v>0</v>
      </c>
      <c r="H404" s="205">
        <f>'приложение 8.1.'!I507</f>
        <v>0</v>
      </c>
      <c r="I404" s="205">
        <f>'приложение 8.1.'!J507</f>
        <v>0</v>
      </c>
      <c r="J404" s="205">
        <f>'приложение 8.1.'!K507</f>
        <v>0</v>
      </c>
      <c r="K404" s="205">
        <f>'приложение 8.1.'!L507</f>
        <v>0</v>
      </c>
    </row>
    <row r="405" spans="1:11" s="218" customFormat="1" ht="192" customHeight="1">
      <c r="A405" s="222"/>
      <c r="B405" s="211" t="s">
        <v>625</v>
      </c>
      <c r="C405" s="125" t="s">
        <v>19</v>
      </c>
      <c r="D405" s="125" t="s">
        <v>16</v>
      </c>
      <c r="E405" s="125" t="s">
        <v>624</v>
      </c>
      <c r="F405" s="125"/>
      <c r="G405" s="215">
        <f>SUM(H405:K405)</f>
        <v>4164</v>
      </c>
      <c r="H405" s="216">
        <f t="shared" ref="H405:K406" si="181">H406</f>
        <v>4164</v>
      </c>
      <c r="I405" s="216">
        <f t="shared" si="181"/>
        <v>0</v>
      </c>
      <c r="J405" s="216">
        <f t="shared" si="181"/>
        <v>0</v>
      </c>
      <c r="K405" s="216">
        <f t="shared" si="181"/>
        <v>0</v>
      </c>
    </row>
    <row r="406" spans="1:11" s="218" customFormat="1" ht="38.25">
      <c r="A406" s="222"/>
      <c r="B406" s="211" t="s">
        <v>344</v>
      </c>
      <c r="C406" s="125" t="s">
        <v>19</v>
      </c>
      <c r="D406" s="125" t="s">
        <v>16</v>
      </c>
      <c r="E406" s="125" t="s">
        <v>624</v>
      </c>
      <c r="F406" s="125" t="s">
        <v>77</v>
      </c>
      <c r="G406" s="215">
        <f t="shared" ref="G406:G407" si="182">H406+I406+J406+K406</f>
        <v>4164</v>
      </c>
      <c r="H406" s="216">
        <f t="shared" si="181"/>
        <v>4164</v>
      </c>
      <c r="I406" s="216">
        <f t="shared" si="181"/>
        <v>0</v>
      </c>
      <c r="J406" s="216">
        <f t="shared" si="181"/>
        <v>0</v>
      </c>
      <c r="K406" s="216">
        <f t="shared" si="181"/>
        <v>0</v>
      </c>
    </row>
    <row r="407" spans="1:11" s="218" customFormat="1">
      <c r="A407" s="222"/>
      <c r="B407" s="211" t="s">
        <v>35</v>
      </c>
      <c r="C407" s="125" t="s">
        <v>19</v>
      </c>
      <c r="D407" s="125" t="s">
        <v>16</v>
      </c>
      <c r="E407" s="125" t="s">
        <v>624</v>
      </c>
      <c r="F407" s="125" t="s">
        <v>78</v>
      </c>
      <c r="G407" s="215">
        <f t="shared" si="182"/>
        <v>4164</v>
      </c>
      <c r="H407" s="216">
        <f>'приложение 8.1.'!I511</f>
        <v>4164</v>
      </c>
      <c r="I407" s="216">
        <f>'приложение 8.1.'!J511</f>
        <v>0</v>
      </c>
      <c r="J407" s="216">
        <f>'приложение 8.1.'!K511</f>
        <v>0</v>
      </c>
      <c r="K407" s="216">
        <f>'приложение 8.1.'!L511</f>
        <v>0</v>
      </c>
    </row>
    <row r="408" spans="1:11" ht="288" customHeight="1">
      <c r="A408" s="198"/>
      <c r="B408" s="204" t="s">
        <v>632</v>
      </c>
      <c r="C408" s="134" t="s">
        <v>19</v>
      </c>
      <c r="D408" s="134" t="s">
        <v>16</v>
      </c>
      <c r="E408" s="134" t="s">
        <v>390</v>
      </c>
      <c r="F408" s="134"/>
      <c r="G408" s="201">
        <f t="shared" si="161"/>
        <v>236.5</v>
      </c>
      <c r="H408" s="205">
        <f>H409</f>
        <v>0</v>
      </c>
      <c r="I408" s="205">
        <f t="shared" ref="I408:K409" si="183">I409</f>
        <v>0</v>
      </c>
      <c r="J408" s="205">
        <f t="shared" si="183"/>
        <v>236.5</v>
      </c>
      <c r="K408" s="205">
        <f t="shared" si="183"/>
        <v>0</v>
      </c>
    </row>
    <row r="409" spans="1:11" ht="38.25">
      <c r="A409" s="198"/>
      <c r="B409" s="204" t="s">
        <v>344</v>
      </c>
      <c r="C409" s="134" t="s">
        <v>19</v>
      </c>
      <c r="D409" s="134" t="s">
        <v>16</v>
      </c>
      <c r="E409" s="134" t="s">
        <v>390</v>
      </c>
      <c r="F409" s="134" t="s">
        <v>77</v>
      </c>
      <c r="G409" s="201">
        <f t="shared" si="161"/>
        <v>236.5</v>
      </c>
      <c r="H409" s="205">
        <f>H410</f>
        <v>0</v>
      </c>
      <c r="I409" s="205">
        <f t="shared" si="183"/>
        <v>0</v>
      </c>
      <c r="J409" s="205">
        <f t="shared" si="183"/>
        <v>236.5</v>
      </c>
      <c r="K409" s="205">
        <f t="shared" si="183"/>
        <v>0</v>
      </c>
    </row>
    <row r="410" spans="1:11">
      <c r="A410" s="198"/>
      <c r="B410" s="204" t="s">
        <v>35</v>
      </c>
      <c r="C410" s="134" t="s">
        <v>19</v>
      </c>
      <c r="D410" s="134" t="s">
        <v>16</v>
      </c>
      <c r="E410" s="134" t="s">
        <v>390</v>
      </c>
      <c r="F410" s="134" t="s">
        <v>78</v>
      </c>
      <c r="G410" s="201">
        <f t="shared" si="161"/>
        <v>236.5</v>
      </c>
      <c r="H410" s="205">
        <f>'приложение 8.1.'!I515</f>
        <v>0</v>
      </c>
      <c r="I410" s="205">
        <f>'приложение 8.1.'!J515</f>
        <v>0</v>
      </c>
      <c r="J410" s="205">
        <f>'приложение 8.1.'!K515</f>
        <v>236.5</v>
      </c>
      <c r="K410" s="205">
        <f>'приложение 8.1.'!L515</f>
        <v>0</v>
      </c>
    </row>
    <row r="411" spans="1:11" ht="312.75" customHeight="1">
      <c r="A411" s="198"/>
      <c r="B411" s="204" t="s">
        <v>631</v>
      </c>
      <c r="C411" s="134" t="s">
        <v>19</v>
      </c>
      <c r="D411" s="134" t="s">
        <v>16</v>
      </c>
      <c r="E411" s="134" t="s">
        <v>391</v>
      </c>
      <c r="F411" s="134"/>
      <c r="G411" s="201">
        <f t="shared" si="161"/>
        <v>2.4</v>
      </c>
      <c r="H411" s="205">
        <f>H412</f>
        <v>2.4</v>
      </c>
      <c r="I411" s="205">
        <f t="shared" ref="I411:K412" si="184">I412</f>
        <v>0</v>
      </c>
      <c r="J411" s="205">
        <f t="shared" si="184"/>
        <v>0</v>
      </c>
      <c r="K411" s="205">
        <f t="shared" si="184"/>
        <v>0</v>
      </c>
    </row>
    <row r="412" spans="1:11" ht="38.25">
      <c r="A412" s="198"/>
      <c r="B412" s="204" t="s">
        <v>344</v>
      </c>
      <c r="C412" s="134" t="s">
        <v>19</v>
      </c>
      <c r="D412" s="134" t="s">
        <v>16</v>
      </c>
      <c r="E412" s="134" t="s">
        <v>391</v>
      </c>
      <c r="F412" s="134" t="s">
        <v>77</v>
      </c>
      <c r="G412" s="201">
        <f t="shared" si="161"/>
        <v>2.4</v>
      </c>
      <c r="H412" s="205">
        <f>H413</f>
        <v>2.4</v>
      </c>
      <c r="I412" s="205">
        <f t="shared" si="184"/>
        <v>0</v>
      </c>
      <c r="J412" s="205">
        <f t="shared" si="184"/>
        <v>0</v>
      </c>
      <c r="K412" s="205">
        <f t="shared" si="184"/>
        <v>0</v>
      </c>
    </row>
    <row r="413" spans="1:11">
      <c r="A413" s="198"/>
      <c r="B413" s="204" t="s">
        <v>35</v>
      </c>
      <c r="C413" s="134" t="s">
        <v>19</v>
      </c>
      <c r="D413" s="134" t="s">
        <v>16</v>
      </c>
      <c r="E413" s="134" t="s">
        <v>391</v>
      </c>
      <c r="F413" s="134" t="s">
        <v>78</v>
      </c>
      <c r="G413" s="201">
        <f t="shared" si="161"/>
        <v>2.4</v>
      </c>
      <c r="H413" s="205">
        <f>'приложение 8.1.'!I519</f>
        <v>2.4</v>
      </c>
      <c r="I413" s="205">
        <f>'приложение 8.1.'!J519</f>
        <v>0</v>
      </c>
      <c r="J413" s="205">
        <f>'приложение 8.1.'!K519</f>
        <v>0</v>
      </c>
      <c r="K413" s="205">
        <f>'приложение 8.1.'!L519</f>
        <v>0</v>
      </c>
    </row>
    <row r="414" spans="1:11">
      <c r="A414" s="198"/>
      <c r="B414" s="199" t="s">
        <v>37</v>
      </c>
      <c r="C414" s="200" t="s">
        <v>19</v>
      </c>
      <c r="D414" s="200" t="s">
        <v>17</v>
      </c>
      <c r="E414" s="200"/>
      <c r="F414" s="200"/>
      <c r="G414" s="201">
        <f>SUM(H414:K414)</f>
        <v>30207</v>
      </c>
      <c r="H414" s="201">
        <f>H415+H428</f>
        <v>30493</v>
      </c>
      <c r="I414" s="201">
        <f t="shared" ref="I414:K414" si="185">I415+I428</f>
        <v>-286</v>
      </c>
      <c r="J414" s="201">
        <f t="shared" si="185"/>
        <v>0</v>
      </c>
      <c r="K414" s="201">
        <f t="shared" si="185"/>
        <v>0</v>
      </c>
    </row>
    <row r="415" spans="1:11" ht="51">
      <c r="A415" s="198"/>
      <c r="B415" s="204" t="s">
        <v>366</v>
      </c>
      <c r="C415" s="134" t="s">
        <v>19</v>
      </c>
      <c r="D415" s="134" t="s">
        <v>17</v>
      </c>
      <c r="E415" s="134" t="s">
        <v>367</v>
      </c>
      <c r="F415" s="134"/>
      <c r="G415" s="201">
        <f t="shared" ref="G415:G438" si="186">H415+I415+J415+K415</f>
        <v>28211</v>
      </c>
      <c r="H415" s="205">
        <f>H416</f>
        <v>28211</v>
      </c>
      <c r="I415" s="205">
        <f t="shared" ref="I415:K415" si="187">I416</f>
        <v>0</v>
      </c>
      <c r="J415" s="205">
        <f t="shared" si="187"/>
        <v>0</v>
      </c>
      <c r="K415" s="205">
        <f t="shared" si="187"/>
        <v>0</v>
      </c>
    </row>
    <row r="416" spans="1:11" ht="25.5">
      <c r="A416" s="198"/>
      <c r="B416" s="204" t="s">
        <v>392</v>
      </c>
      <c r="C416" s="134" t="s">
        <v>19</v>
      </c>
      <c r="D416" s="134" t="s">
        <v>17</v>
      </c>
      <c r="E416" s="134" t="s">
        <v>457</v>
      </c>
      <c r="F416" s="134"/>
      <c r="G416" s="201">
        <f t="shared" si="186"/>
        <v>28211</v>
      </c>
      <c r="H416" s="205">
        <f>H417+H422+H425</f>
        <v>28211</v>
      </c>
      <c r="I416" s="205">
        <f>I417+I422+I425</f>
        <v>0</v>
      </c>
      <c r="J416" s="205">
        <f>J417+J422+J425</f>
        <v>0</v>
      </c>
      <c r="K416" s="205">
        <f>K417+K422+K425</f>
        <v>0</v>
      </c>
    </row>
    <row r="417" spans="1:11" ht="25.5">
      <c r="A417" s="198"/>
      <c r="B417" s="87" t="s">
        <v>217</v>
      </c>
      <c r="C417" s="134" t="s">
        <v>19</v>
      </c>
      <c r="D417" s="134" t="s">
        <v>17</v>
      </c>
      <c r="E417" s="134" t="s">
        <v>569</v>
      </c>
      <c r="F417" s="134"/>
      <c r="G417" s="201">
        <f t="shared" si="186"/>
        <v>28211</v>
      </c>
      <c r="H417" s="205">
        <f>H418+H420</f>
        <v>28211</v>
      </c>
      <c r="I417" s="205">
        <f>I418+I420</f>
        <v>0</v>
      </c>
      <c r="J417" s="205">
        <f>J418+J420</f>
        <v>0</v>
      </c>
      <c r="K417" s="205">
        <f>K418+K420</f>
        <v>0</v>
      </c>
    </row>
    <row r="418" spans="1:11" ht="38.25">
      <c r="A418" s="203"/>
      <c r="B418" s="87" t="s">
        <v>86</v>
      </c>
      <c r="C418" s="134" t="s">
        <v>19</v>
      </c>
      <c r="D418" s="134" t="s">
        <v>17</v>
      </c>
      <c r="E418" s="134" t="s">
        <v>569</v>
      </c>
      <c r="F418" s="134" t="s">
        <v>57</v>
      </c>
      <c r="G418" s="201">
        <f t="shared" si="186"/>
        <v>973.2</v>
      </c>
      <c r="H418" s="205">
        <f>H419</f>
        <v>973.2</v>
      </c>
      <c r="I418" s="205">
        <f t="shared" ref="I418:K418" si="188">I419</f>
        <v>0</v>
      </c>
      <c r="J418" s="205">
        <f t="shared" si="188"/>
        <v>0</v>
      </c>
      <c r="K418" s="205">
        <f t="shared" si="188"/>
        <v>0</v>
      </c>
    </row>
    <row r="419" spans="1:11" ht="38.25">
      <c r="A419" s="203"/>
      <c r="B419" s="204" t="s">
        <v>111</v>
      </c>
      <c r="C419" s="134" t="s">
        <v>19</v>
      </c>
      <c r="D419" s="134" t="s">
        <v>17</v>
      </c>
      <c r="E419" s="134" t="s">
        <v>569</v>
      </c>
      <c r="F419" s="134" t="s">
        <v>59</v>
      </c>
      <c r="G419" s="201">
        <f t="shared" si="186"/>
        <v>973.2</v>
      </c>
      <c r="H419" s="205">
        <f>'приложение 8.1.'!I526</f>
        <v>973.2</v>
      </c>
      <c r="I419" s="205">
        <f>'приложение 8.1.'!J526</f>
        <v>0</v>
      </c>
      <c r="J419" s="205">
        <f>'приложение 8.1.'!K526</f>
        <v>0</v>
      </c>
      <c r="K419" s="205">
        <f>'приложение 8.1.'!L526</f>
        <v>0</v>
      </c>
    </row>
    <row r="420" spans="1:11" ht="38.25">
      <c r="A420" s="198"/>
      <c r="B420" s="204" t="s">
        <v>344</v>
      </c>
      <c r="C420" s="134" t="s">
        <v>19</v>
      </c>
      <c r="D420" s="134" t="s">
        <v>17</v>
      </c>
      <c r="E420" s="134" t="s">
        <v>569</v>
      </c>
      <c r="F420" s="134" t="s">
        <v>77</v>
      </c>
      <c r="G420" s="201">
        <f t="shared" si="186"/>
        <v>27237.8</v>
      </c>
      <c r="H420" s="205">
        <f>H421</f>
        <v>27237.8</v>
      </c>
      <c r="I420" s="205">
        <f t="shared" ref="I420:K420" si="189">I421</f>
        <v>0</v>
      </c>
      <c r="J420" s="205">
        <f t="shared" si="189"/>
        <v>0</v>
      </c>
      <c r="K420" s="205">
        <f t="shared" si="189"/>
        <v>0</v>
      </c>
    </row>
    <row r="421" spans="1:11">
      <c r="A421" s="198"/>
      <c r="B421" s="204" t="s">
        <v>35</v>
      </c>
      <c r="C421" s="134" t="s">
        <v>19</v>
      </c>
      <c r="D421" s="134" t="s">
        <v>17</v>
      </c>
      <c r="E421" s="134" t="s">
        <v>569</v>
      </c>
      <c r="F421" s="134" t="s">
        <v>78</v>
      </c>
      <c r="G421" s="201">
        <f t="shared" si="186"/>
        <v>27237.8</v>
      </c>
      <c r="H421" s="205">
        <f>'приложение 8.1.'!I529</f>
        <v>27237.8</v>
      </c>
      <c r="I421" s="205">
        <f>'приложение 8.1.'!J529</f>
        <v>0</v>
      </c>
      <c r="J421" s="205">
        <f>'приложение 8.1.'!K529</f>
        <v>0</v>
      </c>
      <c r="K421" s="205">
        <f>'приложение 8.1.'!L529</f>
        <v>0</v>
      </c>
    </row>
    <row r="422" spans="1:11" ht="312.75" hidden="1" customHeight="1">
      <c r="A422" s="198"/>
      <c r="B422" s="204" t="s">
        <v>489</v>
      </c>
      <c r="C422" s="134" t="s">
        <v>19</v>
      </c>
      <c r="D422" s="134" t="s">
        <v>17</v>
      </c>
      <c r="E422" s="134" t="s">
        <v>394</v>
      </c>
      <c r="F422" s="134"/>
      <c r="G422" s="201">
        <f t="shared" si="186"/>
        <v>0</v>
      </c>
      <c r="H422" s="205">
        <f>H423</f>
        <v>0</v>
      </c>
      <c r="I422" s="205">
        <f t="shared" ref="I422:K423" si="190">I423</f>
        <v>0</v>
      </c>
      <c r="J422" s="205">
        <f t="shared" si="190"/>
        <v>0</v>
      </c>
      <c r="K422" s="205">
        <f t="shared" si="190"/>
        <v>0</v>
      </c>
    </row>
    <row r="423" spans="1:11" ht="38.25" hidden="1">
      <c r="A423" s="198"/>
      <c r="B423" s="204" t="s">
        <v>344</v>
      </c>
      <c r="C423" s="134" t="s">
        <v>19</v>
      </c>
      <c r="D423" s="134" t="s">
        <v>17</v>
      </c>
      <c r="E423" s="134" t="s">
        <v>394</v>
      </c>
      <c r="F423" s="134" t="s">
        <v>77</v>
      </c>
      <c r="G423" s="201">
        <f t="shared" si="186"/>
        <v>0</v>
      </c>
      <c r="H423" s="205">
        <f>H424</f>
        <v>0</v>
      </c>
      <c r="I423" s="205">
        <f t="shared" si="190"/>
        <v>0</v>
      </c>
      <c r="J423" s="205">
        <f t="shared" si="190"/>
        <v>0</v>
      </c>
      <c r="K423" s="205">
        <f t="shared" si="190"/>
        <v>0</v>
      </c>
    </row>
    <row r="424" spans="1:11" hidden="1">
      <c r="A424" s="198"/>
      <c r="B424" s="204" t="s">
        <v>35</v>
      </c>
      <c r="C424" s="134" t="s">
        <v>19</v>
      </c>
      <c r="D424" s="134" t="s">
        <v>17</v>
      </c>
      <c r="E424" s="134" t="s">
        <v>394</v>
      </c>
      <c r="F424" s="134" t="s">
        <v>78</v>
      </c>
      <c r="G424" s="201">
        <f t="shared" si="186"/>
        <v>0</v>
      </c>
      <c r="H424" s="205">
        <f>'приложение 8.1.'!I533</f>
        <v>0</v>
      </c>
      <c r="I424" s="205">
        <f>'приложение 8.1.'!J533</f>
        <v>0</v>
      </c>
      <c r="J424" s="205">
        <f>'приложение 8.1.'!K533</f>
        <v>0</v>
      </c>
      <c r="K424" s="205">
        <f>'приложение 8.1.'!L533</f>
        <v>0</v>
      </c>
    </row>
    <row r="425" spans="1:11" ht="313.5" hidden="1" customHeight="1">
      <c r="A425" s="198"/>
      <c r="B425" s="204" t="s">
        <v>490</v>
      </c>
      <c r="C425" s="134" t="s">
        <v>19</v>
      </c>
      <c r="D425" s="134" t="s">
        <v>17</v>
      </c>
      <c r="E425" s="134" t="s">
        <v>395</v>
      </c>
      <c r="F425" s="134"/>
      <c r="G425" s="201">
        <f t="shared" si="186"/>
        <v>0</v>
      </c>
      <c r="H425" s="205">
        <f>H426</f>
        <v>0</v>
      </c>
      <c r="I425" s="205">
        <f t="shared" ref="I425:K426" si="191">I426</f>
        <v>0</v>
      </c>
      <c r="J425" s="205">
        <f t="shared" si="191"/>
        <v>0</v>
      </c>
      <c r="K425" s="205">
        <f t="shared" si="191"/>
        <v>0</v>
      </c>
    </row>
    <row r="426" spans="1:11" ht="38.25" hidden="1">
      <c r="A426" s="198"/>
      <c r="B426" s="204" t="s">
        <v>344</v>
      </c>
      <c r="C426" s="134" t="s">
        <v>19</v>
      </c>
      <c r="D426" s="134" t="s">
        <v>17</v>
      </c>
      <c r="E426" s="134" t="s">
        <v>395</v>
      </c>
      <c r="F426" s="134" t="s">
        <v>77</v>
      </c>
      <c r="G426" s="201">
        <f t="shared" si="186"/>
        <v>0</v>
      </c>
      <c r="H426" s="205">
        <f>H427</f>
        <v>0</v>
      </c>
      <c r="I426" s="205">
        <f t="shared" si="191"/>
        <v>0</v>
      </c>
      <c r="J426" s="205">
        <f t="shared" si="191"/>
        <v>0</v>
      </c>
      <c r="K426" s="205">
        <f t="shared" si="191"/>
        <v>0</v>
      </c>
    </row>
    <row r="427" spans="1:11" hidden="1">
      <c r="A427" s="198"/>
      <c r="B427" s="204" t="s">
        <v>35</v>
      </c>
      <c r="C427" s="134" t="s">
        <v>19</v>
      </c>
      <c r="D427" s="134" t="s">
        <v>17</v>
      </c>
      <c r="E427" s="134" t="s">
        <v>395</v>
      </c>
      <c r="F427" s="134" t="s">
        <v>78</v>
      </c>
      <c r="G427" s="201">
        <f t="shared" si="186"/>
        <v>0</v>
      </c>
      <c r="H427" s="205">
        <f>'приложение 8.1.'!I537</f>
        <v>0</v>
      </c>
      <c r="I427" s="205">
        <f>'приложение 8.1.'!J537</f>
        <v>0</v>
      </c>
      <c r="J427" s="205">
        <f>'приложение 8.1.'!K537</f>
        <v>0</v>
      </c>
      <c r="K427" s="205">
        <f>'приложение 8.1.'!L537</f>
        <v>0</v>
      </c>
    </row>
    <row r="428" spans="1:11" ht="63.75">
      <c r="A428" s="198"/>
      <c r="B428" s="204" t="s">
        <v>352</v>
      </c>
      <c r="C428" s="134" t="s">
        <v>19</v>
      </c>
      <c r="D428" s="134" t="s">
        <v>17</v>
      </c>
      <c r="E428" s="134" t="s">
        <v>353</v>
      </c>
      <c r="F428" s="134"/>
      <c r="G428" s="201">
        <f t="shared" si="186"/>
        <v>1996</v>
      </c>
      <c r="H428" s="205">
        <f>H429+H433+H436</f>
        <v>2282</v>
      </c>
      <c r="I428" s="205">
        <f t="shared" ref="I428:K428" si="192">I429+I433+I436</f>
        <v>-286</v>
      </c>
      <c r="J428" s="205">
        <f t="shared" si="192"/>
        <v>0</v>
      </c>
      <c r="K428" s="205">
        <f t="shared" si="192"/>
        <v>0</v>
      </c>
    </row>
    <row r="429" spans="1:11" ht="63.75">
      <c r="A429" s="198"/>
      <c r="B429" s="204" t="s">
        <v>354</v>
      </c>
      <c r="C429" s="134" t="s">
        <v>19</v>
      </c>
      <c r="D429" s="134" t="s">
        <v>17</v>
      </c>
      <c r="E429" s="134" t="s">
        <v>355</v>
      </c>
      <c r="F429" s="134"/>
      <c r="G429" s="201">
        <f t="shared" si="186"/>
        <v>3157.1</v>
      </c>
      <c r="H429" s="205">
        <f>H430</f>
        <v>3157.1</v>
      </c>
      <c r="I429" s="205">
        <f t="shared" ref="I429:K431" si="193">I430</f>
        <v>0</v>
      </c>
      <c r="J429" s="205">
        <f t="shared" si="193"/>
        <v>0</v>
      </c>
      <c r="K429" s="205">
        <f t="shared" si="193"/>
        <v>0</v>
      </c>
    </row>
    <row r="430" spans="1:11" ht="25.5">
      <c r="A430" s="198"/>
      <c r="B430" s="87" t="s">
        <v>217</v>
      </c>
      <c r="C430" s="134" t="s">
        <v>19</v>
      </c>
      <c r="D430" s="134" t="s">
        <v>17</v>
      </c>
      <c r="E430" s="134" t="s">
        <v>562</v>
      </c>
      <c r="F430" s="134"/>
      <c r="G430" s="201">
        <f t="shared" si="186"/>
        <v>3157.1</v>
      </c>
      <c r="H430" s="205">
        <f>H431</f>
        <v>3157.1</v>
      </c>
      <c r="I430" s="205">
        <f t="shared" si="193"/>
        <v>0</v>
      </c>
      <c r="J430" s="205">
        <f t="shared" si="193"/>
        <v>0</v>
      </c>
      <c r="K430" s="205">
        <f t="shared" si="193"/>
        <v>0</v>
      </c>
    </row>
    <row r="431" spans="1:11" ht="38.25">
      <c r="A431" s="203"/>
      <c r="B431" s="87" t="s">
        <v>86</v>
      </c>
      <c r="C431" s="134" t="s">
        <v>19</v>
      </c>
      <c r="D431" s="134" t="s">
        <v>17</v>
      </c>
      <c r="E431" s="134" t="s">
        <v>562</v>
      </c>
      <c r="F431" s="134" t="s">
        <v>57</v>
      </c>
      <c r="G431" s="201">
        <f t="shared" si="186"/>
        <v>3157.1</v>
      </c>
      <c r="H431" s="205">
        <f>H432</f>
        <v>3157.1</v>
      </c>
      <c r="I431" s="205">
        <f t="shared" si="193"/>
        <v>0</v>
      </c>
      <c r="J431" s="205">
        <f t="shared" si="193"/>
        <v>0</v>
      </c>
      <c r="K431" s="205">
        <f t="shared" si="193"/>
        <v>0</v>
      </c>
    </row>
    <row r="432" spans="1:11" ht="38.25">
      <c r="A432" s="203"/>
      <c r="B432" s="204" t="s">
        <v>111</v>
      </c>
      <c r="C432" s="134" t="s">
        <v>19</v>
      </c>
      <c r="D432" s="134" t="s">
        <v>17</v>
      </c>
      <c r="E432" s="134" t="s">
        <v>562</v>
      </c>
      <c r="F432" s="134" t="s">
        <v>59</v>
      </c>
      <c r="G432" s="201">
        <f t="shared" si="186"/>
        <v>3157.1</v>
      </c>
      <c r="H432" s="205">
        <f>'приложение 8.1.'!I543</f>
        <v>3157.1</v>
      </c>
      <c r="I432" s="205">
        <f>'приложение 8.1.'!J543</f>
        <v>0</v>
      </c>
      <c r="J432" s="205">
        <f>'приложение 8.1.'!K543</f>
        <v>0</v>
      </c>
      <c r="K432" s="205">
        <f>'приложение 8.1.'!L543</f>
        <v>0</v>
      </c>
    </row>
    <row r="433" spans="1:11" ht="226.5" customHeight="1">
      <c r="A433" s="180"/>
      <c r="B433" s="87" t="s">
        <v>514</v>
      </c>
      <c r="C433" s="88" t="s">
        <v>19</v>
      </c>
      <c r="D433" s="88" t="s">
        <v>17</v>
      </c>
      <c r="E433" s="88" t="s">
        <v>524</v>
      </c>
      <c r="F433" s="88"/>
      <c r="G433" s="155">
        <f>H433+I433+J433+K433</f>
        <v>-286</v>
      </c>
      <c r="H433" s="156">
        <f>H434</f>
        <v>0</v>
      </c>
      <c r="I433" s="156">
        <f t="shared" ref="I433:K434" si="194">I434</f>
        <v>-286</v>
      </c>
      <c r="J433" s="156">
        <f t="shared" si="194"/>
        <v>0</v>
      </c>
      <c r="K433" s="156">
        <f t="shared" si="194"/>
        <v>0</v>
      </c>
    </row>
    <row r="434" spans="1:11" ht="37.5" customHeight="1">
      <c r="A434" s="136"/>
      <c r="B434" s="87" t="s">
        <v>86</v>
      </c>
      <c r="C434" s="88" t="s">
        <v>19</v>
      </c>
      <c r="D434" s="88" t="s">
        <v>17</v>
      </c>
      <c r="E434" s="88" t="s">
        <v>524</v>
      </c>
      <c r="F434" s="88" t="s">
        <v>57</v>
      </c>
      <c r="G434" s="155">
        <f>H434+I434+J434+K434</f>
        <v>-286</v>
      </c>
      <c r="H434" s="156">
        <f>H435</f>
        <v>0</v>
      </c>
      <c r="I434" s="156">
        <f t="shared" si="194"/>
        <v>-286</v>
      </c>
      <c r="J434" s="156">
        <f t="shared" si="194"/>
        <v>0</v>
      </c>
      <c r="K434" s="156">
        <f t="shared" si="194"/>
        <v>0</v>
      </c>
    </row>
    <row r="435" spans="1:11" ht="38.25">
      <c r="A435" s="136"/>
      <c r="B435" s="87" t="s">
        <v>111</v>
      </c>
      <c r="C435" s="88" t="s">
        <v>19</v>
      </c>
      <c r="D435" s="88" t="s">
        <v>17</v>
      </c>
      <c r="E435" s="88" t="s">
        <v>524</v>
      </c>
      <c r="F435" s="88" t="s">
        <v>59</v>
      </c>
      <c r="G435" s="155">
        <f>H435+I435+J435+K435</f>
        <v>-286</v>
      </c>
      <c r="H435" s="156">
        <f>'приложение 8.1.'!I547</f>
        <v>0</v>
      </c>
      <c r="I435" s="156">
        <f>'приложение 8.1.'!J547</f>
        <v>-286</v>
      </c>
      <c r="J435" s="156">
        <f>'приложение 8.1.'!K547</f>
        <v>0</v>
      </c>
      <c r="K435" s="156">
        <f>'приложение 8.1.'!L547</f>
        <v>0</v>
      </c>
    </row>
    <row r="436" spans="1:11" ht="25.5">
      <c r="A436" s="184"/>
      <c r="B436" s="87" t="s">
        <v>396</v>
      </c>
      <c r="C436" s="88" t="s">
        <v>19</v>
      </c>
      <c r="D436" s="88" t="s">
        <v>17</v>
      </c>
      <c r="E436" s="88" t="s">
        <v>526</v>
      </c>
      <c r="F436" s="88"/>
      <c r="G436" s="155">
        <f t="shared" si="186"/>
        <v>-875.1</v>
      </c>
      <c r="H436" s="156">
        <f>H437</f>
        <v>-875.1</v>
      </c>
      <c r="I436" s="156">
        <f t="shared" ref="I436:K437" si="195">I437</f>
        <v>0</v>
      </c>
      <c r="J436" s="156">
        <f t="shared" si="195"/>
        <v>0</v>
      </c>
      <c r="K436" s="156">
        <f t="shared" si="195"/>
        <v>0</v>
      </c>
    </row>
    <row r="437" spans="1:11" ht="38.25">
      <c r="A437" s="136"/>
      <c r="B437" s="87" t="s">
        <v>86</v>
      </c>
      <c r="C437" s="88" t="s">
        <v>19</v>
      </c>
      <c r="D437" s="88" t="s">
        <v>17</v>
      </c>
      <c r="E437" s="88" t="s">
        <v>526</v>
      </c>
      <c r="F437" s="88" t="s">
        <v>57</v>
      </c>
      <c r="G437" s="155">
        <f t="shared" si="186"/>
        <v>-875.1</v>
      </c>
      <c r="H437" s="156">
        <f>H438</f>
        <v>-875.1</v>
      </c>
      <c r="I437" s="156">
        <f t="shared" si="195"/>
        <v>0</v>
      </c>
      <c r="J437" s="156">
        <f t="shared" si="195"/>
        <v>0</v>
      </c>
      <c r="K437" s="156">
        <f t="shared" si="195"/>
        <v>0</v>
      </c>
    </row>
    <row r="438" spans="1:11" ht="38.25">
      <c r="A438" s="203"/>
      <c r="B438" s="204" t="s">
        <v>111</v>
      </c>
      <c r="C438" s="134" t="s">
        <v>19</v>
      </c>
      <c r="D438" s="134" t="s">
        <v>17</v>
      </c>
      <c r="E438" s="134" t="s">
        <v>526</v>
      </c>
      <c r="F438" s="134" t="s">
        <v>59</v>
      </c>
      <c r="G438" s="201">
        <f t="shared" si="186"/>
        <v>-875.1</v>
      </c>
      <c r="H438" s="205">
        <f>'приложение 8.1.'!I551</f>
        <v>-875.1</v>
      </c>
      <c r="I438" s="205">
        <f>'приложение 8.1.'!J551</f>
        <v>0</v>
      </c>
      <c r="J438" s="205">
        <f>'приложение 8.1.'!K551</f>
        <v>0</v>
      </c>
      <c r="K438" s="205">
        <f>'приложение 8.1.'!L551</f>
        <v>0</v>
      </c>
    </row>
    <row r="439" spans="1:11" ht="25.5">
      <c r="A439" s="198"/>
      <c r="B439" s="199" t="s">
        <v>28</v>
      </c>
      <c r="C439" s="200" t="s">
        <v>19</v>
      </c>
      <c r="D439" s="200" t="s">
        <v>19</v>
      </c>
      <c r="E439" s="200"/>
      <c r="F439" s="200"/>
      <c r="G439" s="201">
        <f>H439+I439+J439+K439</f>
        <v>-642.60000000000218</v>
      </c>
      <c r="H439" s="201">
        <f>H440+H452+H464</f>
        <v>-17638.100000000002</v>
      </c>
      <c r="I439" s="201">
        <f t="shared" ref="I439:K439" si="196">I440+I452+I464</f>
        <v>0</v>
      </c>
      <c r="J439" s="201">
        <f t="shared" si="196"/>
        <v>16995.5</v>
      </c>
      <c r="K439" s="201">
        <f t="shared" si="196"/>
        <v>0</v>
      </c>
    </row>
    <row r="440" spans="1:11" ht="63.75">
      <c r="A440" s="198"/>
      <c r="B440" s="204" t="s">
        <v>515</v>
      </c>
      <c r="C440" s="134" t="s">
        <v>19</v>
      </c>
      <c r="D440" s="134" t="s">
        <v>19</v>
      </c>
      <c r="E440" s="134" t="s">
        <v>383</v>
      </c>
      <c r="F440" s="134"/>
      <c r="G440" s="201">
        <f t="shared" ref="G440:G445" si="197">H440+I440+J440+K440</f>
        <v>413.29999999999927</v>
      </c>
      <c r="H440" s="205">
        <f>H441+H446+H449</f>
        <v>-16582.2</v>
      </c>
      <c r="I440" s="205">
        <f t="shared" ref="I440:K440" si="198">I441+I446+I449</f>
        <v>0</v>
      </c>
      <c r="J440" s="205">
        <f t="shared" si="198"/>
        <v>16995.5</v>
      </c>
      <c r="K440" s="205">
        <f t="shared" si="198"/>
        <v>0</v>
      </c>
    </row>
    <row r="441" spans="1:11" ht="25.5">
      <c r="A441" s="198"/>
      <c r="B441" s="87" t="s">
        <v>217</v>
      </c>
      <c r="C441" s="134" t="s">
        <v>19</v>
      </c>
      <c r="D441" s="134" t="s">
        <v>19</v>
      </c>
      <c r="E441" s="134" t="s">
        <v>397</v>
      </c>
      <c r="F441" s="134"/>
      <c r="G441" s="201">
        <f t="shared" si="197"/>
        <v>-16753.900000000001</v>
      </c>
      <c r="H441" s="205">
        <f>H442+H444</f>
        <v>-16753.900000000001</v>
      </c>
      <c r="I441" s="205">
        <f t="shared" ref="I441:K441" si="199">I442+I444</f>
        <v>0</v>
      </c>
      <c r="J441" s="205">
        <f t="shared" si="199"/>
        <v>0</v>
      </c>
      <c r="K441" s="205">
        <f t="shared" si="199"/>
        <v>0</v>
      </c>
    </row>
    <row r="442" spans="1:11" s="218" customFormat="1" ht="38.25">
      <c r="A442" s="214"/>
      <c r="B442" s="87" t="s">
        <v>86</v>
      </c>
      <c r="C442" s="125" t="s">
        <v>19</v>
      </c>
      <c r="D442" s="125" t="s">
        <v>19</v>
      </c>
      <c r="E442" s="125" t="s">
        <v>397</v>
      </c>
      <c r="F442" s="125" t="s">
        <v>57</v>
      </c>
      <c r="G442" s="215">
        <f t="shared" ref="G442:G443" si="200">H442+I442+J442+K442</f>
        <v>713.3</v>
      </c>
      <c r="H442" s="216">
        <f>H443</f>
        <v>713.3</v>
      </c>
      <c r="I442" s="216">
        <f>I443</f>
        <v>0</v>
      </c>
      <c r="J442" s="216">
        <f>J443</f>
        <v>0</v>
      </c>
      <c r="K442" s="216">
        <f>K443</f>
        <v>0</v>
      </c>
    </row>
    <row r="443" spans="1:11" s="218" customFormat="1" ht="42.75" customHeight="1">
      <c r="A443" s="214"/>
      <c r="B443" s="211" t="s">
        <v>111</v>
      </c>
      <c r="C443" s="125" t="s">
        <v>19</v>
      </c>
      <c r="D443" s="125" t="s">
        <v>19</v>
      </c>
      <c r="E443" s="125" t="s">
        <v>397</v>
      </c>
      <c r="F443" s="125" t="s">
        <v>59</v>
      </c>
      <c r="G443" s="215">
        <f t="shared" si="200"/>
        <v>713.3</v>
      </c>
      <c r="H443" s="216">
        <f>'приложение 8.1.'!I557</f>
        <v>713.3</v>
      </c>
      <c r="I443" s="216">
        <f>'приложение 8.1.'!J557</f>
        <v>0</v>
      </c>
      <c r="J443" s="216">
        <f>'приложение 8.1.'!K557</f>
        <v>0</v>
      </c>
      <c r="K443" s="216">
        <f>'приложение 8.1.'!L557</f>
        <v>0</v>
      </c>
    </row>
    <row r="444" spans="1:11">
      <c r="A444" s="203"/>
      <c r="B444" s="204" t="s">
        <v>71</v>
      </c>
      <c r="C444" s="134" t="s">
        <v>19</v>
      </c>
      <c r="D444" s="134" t="s">
        <v>19</v>
      </c>
      <c r="E444" s="134" t="s">
        <v>397</v>
      </c>
      <c r="F444" s="134" t="s">
        <v>72</v>
      </c>
      <c r="G444" s="201">
        <f t="shared" si="197"/>
        <v>-17467.2</v>
      </c>
      <c r="H444" s="205">
        <f>H445</f>
        <v>-17467.2</v>
      </c>
      <c r="I444" s="205">
        <f t="shared" ref="I444:K444" si="201">I445</f>
        <v>0</v>
      </c>
      <c r="J444" s="205">
        <f t="shared" si="201"/>
        <v>0</v>
      </c>
      <c r="K444" s="205">
        <f t="shared" si="201"/>
        <v>0</v>
      </c>
    </row>
    <row r="445" spans="1:11" ht="62.25" customHeight="1">
      <c r="A445" s="203"/>
      <c r="B445" s="204" t="s">
        <v>334</v>
      </c>
      <c r="C445" s="134" t="s">
        <v>19</v>
      </c>
      <c r="D445" s="134" t="s">
        <v>19</v>
      </c>
      <c r="E445" s="134" t="s">
        <v>397</v>
      </c>
      <c r="F445" s="134" t="s">
        <v>80</v>
      </c>
      <c r="G445" s="201">
        <f t="shared" si="197"/>
        <v>-17467.2</v>
      </c>
      <c r="H445" s="205">
        <f>'приложение 8.1.'!I560</f>
        <v>-17467.2</v>
      </c>
      <c r="I445" s="205">
        <f>'приложение 8.1.'!J560</f>
        <v>0</v>
      </c>
      <c r="J445" s="205">
        <f>'приложение 8.1.'!K560</f>
        <v>0</v>
      </c>
      <c r="K445" s="205">
        <f>'приложение 8.1.'!L560</f>
        <v>0</v>
      </c>
    </row>
    <row r="446" spans="1:11" s="218" customFormat="1" ht="405">
      <c r="A446" s="214"/>
      <c r="B446" s="303" t="s">
        <v>626</v>
      </c>
      <c r="C446" s="125" t="s">
        <v>19</v>
      </c>
      <c r="D446" s="125" t="s">
        <v>19</v>
      </c>
      <c r="E446" s="125" t="s">
        <v>385</v>
      </c>
      <c r="F446" s="125"/>
      <c r="G446" s="215">
        <f>SUM(H446:K446)</f>
        <v>16995.5</v>
      </c>
      <c r="H446" s="216">
        <f>H447</f>
        <v>0</v>
      </c>
      <c r="I446" s="216">
        <f t="shared" ref="I446:K447" si="202">I447</f>
        <v>0</v>
      </c>
      <c r="J446" s="216">
        <f t="shared" si="202"/>
        <v>16995.5</v>
      </c>
      <c r="K446" s="216">
        <f t="shared" si="202"/>
        <v>0</v>
      </c>
    </row>
    <row r="447" spans="1:11" s="218" customFormat="1">
      <c r="A447" s="214"/>
      <c r="B447" s="211" t="s">
        <v>71</v>
      </c>
      <c r="C447" s="125" t="s">
        <v>19</v>
      </c>
      <c r="D447" s="125" t="s">
        <v>19</v>
      </c>
      <c r="E447" s="125" t="s">
        <v>385</v>
      </c>
      <c r="F447" s="125" t="s">
        <v>72</v>
      </c>
      <c r="G447" s="215">
        <f t="shared" ref="G447:G448" si="203">H447+I447+J447+K447</f>
        <v>16995.5</v>
      </c>
      <c r="H447" s="216">
        <f>H448</f>
        <v>0</v>
      </c>
      <c r="I447" s="216">
        <f t="shared" si="202"/>
        <v>0</v>
      </c>
      <c r="J447" s="216">
        <f t="shared" si="202"/>
        <v>16995.5</v>
      </c>
      <c r="K447" s="216">
        <f t="shared" si="202"/>
        <v>0</v>
      </c>
    </row>
    <row r="448" spans="1:11" s="218" customFormat="1" ht="76.5">
      <c r="A448" s="214"/>
      <c r="B448" s="211" t="s">
        <v>334</v>
      </c>
      <c r="C448" s="125" t="s">
        <v>19</v>
      </c>
      <c r="D448" s="125" t="s">
        <v>19</v>
      </c>
      <c r="E448" s="125" t="s">
        <v>385</v>
      </c>
      <c r="F448" s="125" t="s">
        <v>80</v>
      </c>
      <c r="G448" s="215">
        <f t="shared" si="203"/>
        <v>16995.5</v>
      </c>
      <c r="H448" s="216">
        <f>0+'приложение 8.1.'!I563</f>
        <v>0</v>
      </c>
      <c r="I448" s="216">
        <f>0+'приложение 8.1.'!J563</f>
        <v>0</v>
      </c>
      <c r="J448" s="216">
        <f>0+'приложение 8.1.'!K563</f>
        <v>16995.5</v>
      </c>
      <c r="K448" s="216">
        <f>0+'приложение 8.1.'!L563</f>
        <v>0</v>
      </c>
    </row>
    <row r="449" spans="1:11" s="218" customFormat="1" ht="409.5">
      <c r="A449" s="214"/>
      <c r="B449" s="303" t="s">
        <v>627</v>
      </c>
      <c r="C449" s="125" t="s">
        <v>19</v>
      </c>
      <c r="D449" s="125" t="s">
        <v>19</v>
      </c>
      <c r="E449" s="125" t="s">
        <v>386</v>
      </c>
      <c r="F449" s="125"/>
      <c r="G449" s="215">
        <f>SUM(H449:K449)</f>
        <v>171.7</v>
      </c>
      <c r="H449" s="216">
        <f>H450</f>
        <v>171.7</v>
      </c>
      <c r="I449" s="216">
        <f t="shared" ref="I449:K450" si="204">I450</f>
        <v>0</v>
      </c>
      <c r="J449" s="216">
        <f t="shared" si="204"/>
        <v>0</v>
      </c>
      <c r="K449" s="216">
        <f t="shared" si="204"/>
        <v>0</v>
      </c>
    </row>
    <row r="450" spans="1:11" s="218" customFormat="1">
      <c r="A450" s="214"/>
      <c r="B450" s="211" t="s">
        <v>71</v>
      </c>
      <c r="C450" s="125" t="s">
        <v>19</v>
      </c>
      <c r="D450" s="125" t="s">
        <v>19</v>
      </c>
      <c r="E450" s="125" t="s">
        <v>386</v>
      </c>
      <c r="F450" s="125" t="s">
        <v>72</v>
      </c>
      <c r="G450" s="215">
        <f t="shared" ref="G450:G451" si="205">H450+I450+J450+K450</f>
        <v>171.7</v>
      </c>
      <c r="H450" s="216">
        <f>H451</f>
        <v>171.7</v>
      </c>
      <c r="I450" s="216">
        <f t="shared" si="204"/>
        <v>0</v>
      </c>
      <c r="J450" s="216">
        <f t="shared" si="204"/>
        <v>0</v>
      </c>
      <c r="K450" s="216">
        <f t="shared" si="204"/>
        <v>0</v>
      </c>
    </row>
    <row r="451" spans="1:11" s="218" customFormat="1" ht="76.5">
      <c r="A451" s="214"/>
      <c r="B451" s="211" t="s">
        <v>334</v>
      </c>
      <c r="C451" s="125" t="s">
        <v>19</v>
      </c>
      <c r="D451" s="125" t="s">
        <v>19</v>
      </c>
      <c r="E451" s="125" t="s">
        <v>386</v>
      </c>
      <c r="F451" s="125" t="s">
        <v>80</v>
      </c>
      <c r="G451" s="215">
        <f t="shared" si="205"/>
        <v>171.7</v>
      </c>
      <c r="H451" s="216">
        <f>'приложение 8.1.'!I566</f>
        <v>171.7</v>
      </c>
      <c r="I451" s="216">
        <f>'приложение 8.1.'!J566</f>
        <v>0</v>
      </c>
      <c r="J451" s="216">
        <f>'приложение 8.1.'!K566</f>
        <v>0</v>
      </c>
      <c r="K451" s="216">
        <f>'приложение 8.1.'!L566</f>
        <v>0</v>
      </c>
    </row>
    <row r="452" spans="1:11" ht="51">
      <c r="A452" s="184"/>
      <c r="B452" s="87" t="s">
        <v>141</v>
      </c>
      <c r="C452" s="88" t="s">
        <v>19</v>
      </c>
      <c r="D452" s="88" t="s">
        <v>19</v>
      </c>
      <c r="E452" s="94" t="s">
        <v>250</v>
      </c>
      <c r="F452" s="90"/>
      <c r="G452" s="155">
        <f>SUM(H452:K452)</f>
        <v>-1170</v>
      </c>
      <c r="H452" s="156">
        <f>H453</f>
        <v>-1170</v>
      </c>
      <c r="I452" s="156">
        <f t="shared" ref="I452:K452" si="206">I453</f>
        <v>0</v>
      </c>
      <c r="J452" s="156">
        <f t="shared" si="206"/>
        <v>0</v>
      </c>
      <c r="K452" s="156">
        <f t="shared" si="206"/>
        <v>0</v>
      </c>
    </row>
    <row r="453" spans="1:11" ht="38.25">
      <c r="A453" s="184"/>
      <c r="B453" s="87" t="s">
        <v>213</v>
      </c>
      <c r="C453" s="88" t="s">
        <v>19</v>
      </c>
      <c r="D453" s="88" t="s">
        <v>19</v>
      </c>
      <c r="E453" s="94" t="s">
        <v>252</v>
      </c>
      <c r="F453" s="90"/>
      <c r="G453" s="155">
        <f>SUM(H453:K453)</f>
        <v>-1170</v>
      </c>
      <c r="H453" s="156">
        <f>H454+H461</f>
        <v>-1170</v>
      </c>
      <c r="I453" s="156">
        <f t="shared" ref="I453:K453" si="207">I454+I461</f>
        <v>0</v>
      </c>
      <c r="J453" s="156">
        <f t="shared" si="207"/>
        <v>0</v>
      </c>
      <c r="K453" s="156">
        <f t="shared" si="207"/>
        <v>0</v>
      </c>
    </row>
    <row r="454" spans="1:11" ht="38.25">
      <c r="A454" s="209"/>
      <c r="B454" s="204" t="s">
        <v>200</v>
      </c>
      <c r="C454" s="134" t="s">
        <v>19</v>
      </c>
      <c r="D454" s="134" t="s">
        <v>19</v>
      </c>
      <c r="E454" s="134" t="s">
        <v>364</v>
      </c>
      <c r="F454" s="134"/>
      <c r="G454" s="201">
        <f>SUM(H454:K454)</f>
        <v>-1170</v>
      </c>
      <c r="H454" s="205">
        <f>H455+H457+H459</f>
        <v>-1170</v>
      </c>
      <c r="I454" s="205">
        <f>I455+I457+I459</f>
        <v>0</v>
      </c>
      <c r="J454" s="205">
        <f>J455+J457+J459</f>
        <v>0</v>
      </c>
      <c r="K454" s="205">
        <f>K455+K457+K459</f>
        <v>0</v>
      </c>
    </row>
    <row r="455" spans="1:11" ht="89.25">
      <c r="A455" s="136"/>
      <c r="B455" s="204" t="s">
        <v>55</v>
      </c>
      <c r="C455" s="134" t="s">
        <v>19</v>
      </c>
      <c r="D455" s="134" t="s">
        <v>19</v>
      </c>
      <c r="E455" s="134" t="s">
        <v>364</v>
      </c>
      <c r="F455" s="134" t="s">
        <v>56</v>
      </c>
      <c r="G455" s="201">
        <f>SUM(H455:K455)</f>
        <v>-24</v>
      </c>
      <c r="H455" s="205">
        <f>H456</f>
        <v>-24</v>
      </c>
      <c r="I455" s="205">
        <f t="shared" ref="I455:K455" si="208">I456</f>
        <v>0</v>
      </c>
      <c r="J455" s="205">
        <f t="shared" si="208"/>
        <v>0</v>
      </c>
      <c r="K455" s="205">
        <f t="shared" si="208"/>
        <v>0</v>
      </c>
    </row>
    <row r="456" spans="1:11" ht="25.5">
      <c r="A456" s="136"/>
      <c r="B456" s="204" t="s">
        <v>67</v>
      </c>
      <c r="C456" s="134" t="s">
        <v>19</v>
      </c>
      <c r="D456" s="134" t="s">
        <v>19</v>
      </c>
      <c r="E456" s="134" t="s">
        <v>364</v>
      </c>
      <c r="F456" s="134" t="s">
        <v>68</v>
      </c>
      <c r="G456" s="201">
        <f t="shared" ref="G456:G466" si="209">SUM(H456:K456)</f>
        <v>-24</v>
      </c>
      <c r="H456" s="205">
        <f>'приложение 8.1.'!I571</f>
        <v>-24</v>
      </c>
      <c r="I456" s="205">
        <f>'приложение 8.1.'!J571</f>
        <v>0</v>
      </c>
      <c r="J456" s="205">
        <f>'приложение 8.1.'!K571</f>
        <v>0</v>
      </c>
      <c r="K456" s="205">
        <f>'приложение 8.1.'!L571</f>
        <v>0</v>
      </c>
    </row>
    <row r="457" spans="1:11" ht="38.25">
      <c r="A457" s="136"/>
      <c r="B457" s="87" t="s">
        <v>86</v>
      </c>
      <c r="C457" s="134" t="s">
        <v>19</v>
      </c>
      <c r="D457" s="134" t="s">
        <v>19</v>
      </c>
      <c r="E457" s="134" t="s">
        <v>364</v>
      </c>
      <c r="F457" s="134" t="s">
        <v>57</v>
      </c>
      <c r="G457" s="201">
        <f t="shared" si="209"/>
        <v>-1146</v>
      </c>
      <c r="H457" s="205">
        <f>H458</f>
        <v>-1146</v>
      </c>
      <c r="I457" s="205">
        <f>I458</f>
        <v>0</v>
      </c>
      <c r="J457" s="205">
        <f>J458</f>
        <v>0</v>
      </c>
      <c r="K457" s="205">
        <f>K458</f>
        <v>0</v>
      </c>
    </row>
    <row r="458" spans="1:11" ht="38.25">
      <c r="A458" s="136"/>
      <c r="B458" s="87" t="s">
        <v>111</v>
      </c>
      <c r="C458" s="134" t="s">
        <v>19</v>
      </c>
      <c r="D458" s="134" t="s">
        <v>19</v>
      </c>
      <c r="E458" s="134" t="s">
        <v>364</v>
      </c>
      <c r="F458" s="134" t="s">
        <v>59</v>
      </c>
      <c r="G458" s="201">
        <f t="shared" si="209"/>
        <v>-1146</v>
      </c>
      <c r="H458" s="205">
        <f>'приложение 8.1.'!I575</f>
        <v>-1146</v>
      </c>
      <c r="I458" s="205">
        <f>'приложение 8.1.'!J575</f>
        <v>0</v>
      </c>
      <c r="J458" s="205">
        <f>'приложение 8.1.'!K575</f>
        <v>0</v>
      </c>
      <c r="K458" s="205">
        <f>'приложение 8.1.'!L575</f>
        <v>0</v>
      </c>
    </row>
    <row r="459" spans="1:11" hidden="1">
      <c r="A459" s="136"/>
      <c r="B459" s="221" t="s">
        <v>71</v>
      </c>
      <c r="C459" s="134" t="s">
        <v>19</v>
      </c>
      <c r="D459" s="134" t="s">
        <v>19</v>
      </c>
      <c r="E459" s="134" t="s">
        <v>364</v>
      </c>
      <c r="F459" s="134" t="s">
        <v>72</v>
      </c>
      <c r="G459" s="201">
        <f t="shared" si="209"/>
        <v>0</v>
      </c>
      <c r="H459" s="205">
        <f>H460</f>
        <v>0</v>
      </c>
      <c r="I459" s="205">
        <f t="shared" ref="I459:K459" si="210">I460</f>
        <v>0</v>
      </c>
      <c r="J459" s="205">
        <f t="shared" si="210"/>
        <v>0</v>
      </c>
      <c r="K459" s="205">
        <f t="shared" si="210"/>
        <v>0</v>
      </c>
    </row>
    <row r="460" spans="1:11" ht="25.5" hidden="1">
      <c r="A460" s="136"/>
      <c r="B460" s="221" t="s">
        <v>73</v>
      </c>
      <c r="C460" s="134" t="s">
        <v>19</v>
      </c>
      <c r="D460" s="134" t="s">
        <v>19</v>
      </c>
      <c r="E460" s="134" t="s">
        <v>364</v>
      </c>
      <c r="F460" s="134" t="s">
        <v>74</v>
      </c>
      <c r="G460" s="201">
        <f t="shared" si="209"/>
        <v>0</v>
      </c>
      <c r="H460" s="205">
        <f>'приложение 8.1.'!I579</f>
        <v>0</v>
      </c>
      <c r="I460" s="205">
        <f>'приложение 8.1.'!J579</f>
        <v>0</v>
      </c>
      <c r="J460" s="205">
        <f>'приложение 8.1.'!K579</f>
        <v>0</v>
      </c>
      <c r="K460" s="205">
        <f>'приложение 8.1.'!L579</f>
        <v>0</v>
      </c>
    </row>
    <row r="461" spans="1:11" ht="276" hidden="1" customHeight="1">
      <c r="A461" s="136"/>
      <c r="B461" s="204" t="s">
        <v>491</v>
      </c>
      <c r="C461" s="134" t="s">
        <v>19</v>
      </c>
      <c r="D461" s="134" t="s">
        <v>19</v>
      </c>
      <c r="E461" s="134" t="s">
        <v>525</v>
      </c>
      <c r="F461" s="134"/>
      <c r="G461" s="155">
        <f t="shared" ref="G461:G463" si="211">H461+I461+J461+K461</f>
        <v>0</v>
      </c>
      <c r="H461" s="205">
        <f>H462</f>
        <v>0</v>
      </c>
      <c r="I461" s="205">
        <f t="shared" ref="I461:K461" si="212">I462</f>
        <v>0</v>
      </c>
      <c r="J461" s="205">
        <f t="shared" si="212"/>
        <v>0</v>
      </c>
      <c r="K461" s="205">
        <f t="shared" si="212"/>
        <v>0</v>
      </c>
    </row>
    <row r="462" spans="1:11" ht="86.25" hidden="1" customHeight="1">
      <c r="A462" s="136"/>
      <c r="B462" s="87" t="s">
        <v>55</v>
      </c>
      <c r="C462" s="134" t="s">
        <v>19</v>
      </c>
      <c r="D462" s="134" t="s">
        <v>19</v>
      </c>
      <c r="E462" s="134" t="s">
        <v>525</v>
      </c>
      <c r="F462" s="88" t="s">
        <v>56</v>
      </c>
      <c r="G462" s="155">
        <f t="shared" si="211"/>
        <v>0</v>
      </c>
      <c r="H462" s="156">
        <f>H463</f>
        <v>0</v>
      </c>
      <c r="I462" s="156">
        <f>I463</f>
        <v>0</v>
      </c>
      <c r="J462" s="156">
        <f>J463</f>
        <v>0</v>
      </c>
      <c r="K462" s="156">
        <f>K463</f>
        <v>0</v>
      </c>
    </row>
    <row r="463" spans="1:11" ht="38.25" hidden="1">
      <c r="A463" s="136"/>
      <c r="B463" s="87" t="s">
        <v>104</v>
      </c>
      <c r="C463" s="134" t="s">
        <v>19</v>
      </c>
      <c r="D463" s="134" t="s">
        <v>19</v>
      </c>
      <c r="E463" s="134" t="s">
        <v>525</v>
      </c>
      <c r="F463" s="88" t="s">
        <v>105</v>
      </c>
      <c r="G463" s="155">
        <f t="shared" si="211"/>
        <v>0</v>
      </c>
      <c r="H463" s="156">
        <f>'приложение 8.1.'!I583</f>
        <v>0</v>
      </c>
      <c r="I463" s="156">
        <f>'приложение 8.1.'!J583</f>
        <v>0</v>
      </c>
      <c r="J463" s="156">
        <f>'приложение 8.1.'!K583</f>
        <v>0</v>
      </c>
      <c r="K463" s="156">
        <f>'приложение 8.1.'!L583</f>
        <v>0</v>
      </c>
    </row>
    <row r="464" spans="1:11" ht="63.75">
      <c r="A464" s="136"/>
      <c r="B464" s="221" t="s">
        <v>352</v>
      </c>
      <c r="C464" s="134" t="s">
        <v>19</v>
      </c>
      <c r="D464" s="134" t="s">
        <v>19</v>
      </c>
      <c r="E464" s="134" t="s">
        <v>353</v>
      </c>
      <c r="F464" s="134"/>
      <c r="G464" s="201">
        <f t="shared" si="209"/>
        <v>114.1</v>
      </c>
      <c r="H464" s="205">
        <f>H465+H473</f>
        <v>114.1</v>
      </c>
      <c r="I464" s="205">
        <f>I465+I473</f>
        <v>0</v>
      </c>
      <c r="J464" s="205">
        <f>J465+J473</f>
        <v>0</v>
      </c>
      <c r="K464" s="205">
        <f>K465+K473</f>
        <v>0</v>
      </c>
    </row>
    <row r="465" spans="1:11" ht="63.75">
      <c r="A465" s="136"/>
      <c r="B465" s="221" t="s">
        <v>354</v>
      </c>
      <c r="C465" s="134" t="s">
        <v>19</v>
      </c>
      <c r="D465" s="134" t="s">
        <v>19</v>
      </c>
      <c r="E465" s="134" t="s">
        <v>355</v>
      </c>
      <c r="F465" s="134"/>
      <c r="G465" s="201">
        <f t="shared" si="209"/>
        <v>114.1</v>
      </c>
      <c r="H465" s="205">
        <f>H466</f>
        <v>114.1</v>
      </c>
      <c r="I465" s="205">
        <f t="shared" ref="I465:K465" si="213">I466</f>
        <v>0</v>
      </c>
      <c r="J465" s="205">
        <f t="shared" si="213"/>
        <v>0</v>
      </c>
      <c r="K465" s="205">
        <f t="shared" si="213"/>
        <v>0</v>
      </c>
    </row>
    <row r="466" spans="1:11" ht="38.25">
      <c r="A466" s="136"/>
      <c r="B466" s="221" t="s">
        <v>200</v>
      </c>
      <c r="C466" s="134" t="s">
        <v>19</v>
      </c>
      <c r="D466" s="134" t="s">
        <v>19</v>
      </c>
      <c r="E466" s="134" t="s">
        <v>398</v>
      </c>
      <c r="F466" s="134"/>
      <c r="G466" s="201">
        <f t="shared" si="209"/>
        <v>114.1</v>
      </c>
      <c r="H466" s="205">
        <f>H467+H469+H471</f>
        <v>114.1</v>
      </c>
      <c r="I466" s="205">
        <f>I467+I469+I471</f>
        <v>0</v>
      </c>
      <c r="J466" s="205">
        <f>J467+J469+J471</f>
        <v>0</v>
      </c>
      <c r="K466" s="205">
        <f>K467+K469+K471</f>
        <v>0</v>
      </c>
    </row>
    <row r="467" spans="1:11" ht="89.25" hidden="1">
      <c r="A467" s="136"/>
      <c r="B467" s="204" t="s">
        <v>55</v>
      </c>
      <c r="C467" s="134" t="s">
        <v>19</v>
      </c>
      <c r="D467" s="134" t="s">
        <v>19</v>
      </c>
      <c r="E467" s="134" t="s">
        <v>398</v>
      </c>
      <c r="F467" s="134" t="s">
        <v>56</v>
      </c>
      <c r="G467" s="201">
        <f>SUM(H467:K467)</f>
        <v>0</v>
      </c>
      <c r="H467" s="205">
        <f>H468</f>
        <v>0</v>
      </c>
      <c r="I467" s="205">
        <f t="shared" ref="I467:K467" si="214">I468</f>
        <v>0</v>
      </c>
      <c r="J467" s="205">
        <f t="shared" si="214"/>
        <v>0</v>
      </c>
      <c r="K467" s="205">
        <f t="shared" si="214"/>
        <v>0</v>
      </c>
    </row>
    <row r="468" spans="1:11" ht="25.5" hidden="1">
      <c r="A468" s="136"/>
      <c r="B468" s="204" t="s">
        <v>67</v>
      </c>
      <c r="C468" s="134" t="s">
        <v>19</v>
      </c>
      <c r="D468" s="134" t="s">
        <v>19</v>
      </c>
      <c r="E468" s="134" t="s">
        <v>398</v>
      </c>
      <c r="F468" s="134" t="s">
        <v>68</v>
      </c>
      <c r="G468" s="201">
        <f t="shared" ref="G468:G476" si="215">SUM(H468:K468)</f>
        <v>0</v>
      </c>
      <c r="H468" s="205">
        <f>'приложение 8.1.'!I590</f>
        <v>0</v>
      </c>
      <c r="I468" s="205">
        <f>'приложение 8.1.'!J590</f>
        <v>0</v>
      </c>
      <c r="J468" s="205">
        <f>'приложение 8.1.'!K590</f>
        <v>0</v>
      </c>
      <c r="K468" s="205">
        <f>'приложение 8.1.'!L590</f>
        <v>0</v>
      </c>
    </row>
    <row r="469" spans="1:11" ht="38.25">
      <c r="A469" s="136"/>
      <c r="B469" s="87" t="s">
        <v>86</v>
      </c>
      <c r="C469" s="134" t="s">
        <v>19</v>
      </c>
      <c r="D469" s="134" t="s">
        <v>19</v>
      </c>
      <c r="E469" s="134" t="s">
        <v>398</v>
      </c>
      <c r="F469" s="134" t="s">
        <v>57</v>
      </c>
      <c r="G469" s="201">
        <f t="shared" si="215"/>
        <v>114.1</v>
      </c>
      <c r="H469" s="205">
        <f>H470</f>
        <v>114.1</v>
      </c>
      <c r="I469" s="205">
        <f>I470</f>
        <v>0</v>
      </c>
      <c r="J469" s="205">
        <f>J470</f>
        <v>0</v>
      </c>
      <c r="K469" s="205">
        <f>K470</f>
        <v>0</v>
      </c>
    </row>
    <row r="470" spans="1:11" ht="38.25">
      <c r="A470" s="136"/>
      <c r="B470" s="87" t="s">
        <v>111</v>
      </c>
      <c r="C470" s="134" t="s">
        <v>19</v>
      </c>
      <c r="D470" s="134" t="s">
        <v>19</v>
      </c>
      <c r="E470" s="134" t="s">
        <v>398</v>
      </c>
      <c r="F470" s="134" t="s">
        <v>59</v>
      </c>
      <c r="G470" s="201">
        <f t="shared" si="215"/>
        <v>114.1</v>
      </c>
      <c r="H470" s="205">
        <f>'приложение 8.1.'!I594</f>
        <v>114.1</v>
      </c>
      <c r="I470" s="205">
        <f>'приложение 8.1.'!J594</f>
        <v>0</v>
      </c>
      <c r="J470" s="205">
        <f>'приложение 8.1.'!K594</f>
        <v>0</v>
      </c>
      <c r="K470" s="205">
        <f>'приложение 8.1.'!L594</f>
        <v>0</v>
      </c>
    </row>
    <row r="471" spans="1:11" hidden="1">
      <c r="A471" s="136"/>
      <c r="B471" s="221" t="s">
        <v>71</v>
      </c>
      <c r="C471" s="134" t="s">
        <v>19</v>
      </c>
      <c r="D471" s="134" t="s">
        <v>19</v>
      </c>
      <c r="E471" s="134" t="s">
        <v>398</v>
      </c>
      <c r="F471" s="134" t="s">
        <v>72</v>
      </c>
      <c r="G471" s="201">
        <f t="shared" si="215"/>
        <v>0</v>
      </c>
      <c r="H471" s="205">
        <f>H472</f>
        <v>0</v>
      </c>
      <c r="I471" s="205">
        <f t="shared" ref="I471:K471" si="216">I472</f>
        <v>0</v>
      </c>
      <c r="J471" s="205">
        <f t="shared" si="216"/>
        <v>0</v>
      </c>
      <c r="K471" s="205">
        <f t="shared" si="216"/>
        <v>0</v>
      </c>
    </row>
    <row r="472" spans="1:11" ht="25.5" hidden="1">
      <c r="A472" s="136"/>
      <c r="B472" s="221" t="s">
        <v>73</v>
      </c>
      <c r="C472" s="134" t="s">
        <v>19</v>
      </c>
      <c r="D472" s="134" t="s">
        <v>19</v>
      </c>
      <c r="E472" s="134" t="s">
        <v>398</v>
      </c>
      <c r="F472" s="134" t="s">
        <v>74</v>
      </c>
      <c r="G472" s="201">
        <f t="shared" si="215"/>
        <v>0</v>
      </c>
      <c r="H472" s="205">
        <f>'приложение 8.1.'!I598</f>
        <v>0</v>
      </c>
      <c r="I472" s="205">
        <f>'приложение 8.1.'!J598</f>
        <v>0</v>
      </c>
      <c r="J472" s="205">
        <f>'приложение 8.1.'!K598</f>
        <v>0</v>
      </c>
      <c r="K472" s="205">
        <f>'приложение 8.1.'!L598</f>
        <v>0</v>
      </c>
    </row>
    <row r="473" spans="1:11" ht="51" hidden="1">
      <c r="A473" s="136"/>
      <c r="B473" s="221" t="s">
        <v>399</v>
      </c>
      <c r="C473" s="134" t="s">
        <v>19</v>
      </c>
      <c r="D473" s="134" t="s">
        <v>19</v>
      </c>
      <c r="E473" s="134" t="s">
        <v>400</v>
      </c>
      <c r="F473" s="134"/>
      <c r="G473" s="201">
        <f t="shared" si="215"/>
        <v>0</v>
      </c>
      <c r="H473" s="205">
        <f>H474</f>
        <v>0</v>
      </c>
      <c r="I473" s="205">
        <f t="shared" ref="I473:K474" si="217">I474</f>
        <v>0</v>
      </c>
      <c r="J473" s="205">
        <f t="shared" si="217"/>
        <v>0</v>
      </c>
      <c r="K473" s="205">
        <f t="shared" si="217"/>
        <v>0</v>
      </c>
    </row>
    <row r="474" spans="1:11" ht="25.5" hidden="1">
      <c r="A474" s="136"/>
      <c r="B474" s="87" t="s">
        <v>217</v>
      </c>
      <c r="C474" s="134" t="s">
        <v>19</v>
      </c>
      <c r="D474" s="134" t="s">
        <v>19</v>
      </c>
      <c r="E474" s="134" t="s">
        <v>568</v>
      </c>
      <c r="F474" s="134"/>
      <c r="G474" s="201">
        <f t="shared" si="215"/>
        <v>0</v>
      </c>
      <c r="H474" s="205">
        <f>H475</f>
        <v>0</v>
      </c>
      <c r="I474" s="205">
        <f t="shared" si="217"/>
        <v>0</v>
      </c>
      <c r="J474" s="205">
        <f t="shared" si="217"/>
        <v>0</v>
      </c>
      <c r="K474" s="205">
        <f t="shared" si="217"/>
        <v>0</v>
      </c>
    </row>
    <row r="475" spans="1:11" ht="38.25" hidden="1">
      <c r="A475" s="136"/>
      <c r="B475" s="87" t="s">
        <v>86</v>
      </c>
      <c r="C475" s="134" t="s">
        <v>19</v>
      </c>
      <c r="D475" s="134" t="s">
        <v>19</v>
      </c>
      <c r="E475" s="134" t="s">
        <v>568</v>
      </c>
      <c r="F475" s="134" t="s">
        <v>57</v>
      </c>
      <c r="G475" s="201">
        <f t="shared" si="215"/>
        <v>0</v>
      </c>
      <c r="H475" s="205">
        <f>H476</f>
        <v>0</v>
      </c>
      <c r="I475" s="205">
        <f>I476</f>
        <v>0</v>
      </c>
      <c r="J475" s="205">
        <f>J476</f>
        <v>0</v>
      </c>
      <c r="K475" s="205">
        <f>K476</f>
        <v>0</v>
      </c>
    </row>
    <row r="476" spans="1:11" ht="38.25" hidden="1">
      <c r="A476" s="136"/>
      <c r="B476" s="87" t="s">
        <v>111</v>
      </c>
      <c r="C476" s="134" t="s">
        <v>19</v>
      </c>
      <c r="D476" s="134" t="s">
        <v>19</v>
      </c>
      <c r="E476" s="134" t="s">
        <v>568</v>
      </c>
      <c r="F476" s="134" t="s">
        <v>59</v>
      </c>
      <c r="G476" s="201">
        <f t="shared" si="215"/>
        <v>0</v>
      </c>
      <c r="H476" s="205">
        <f>'приложение 8.1.'!I604</f>
        <v>0</v>
      </c>
      <c r="I476" s="205">
        <f>'приложение 8.1.'!J604</f>
        <v>0</v>
      </c>
      <c r="J476" s="205">
        <f>'приложение 8.1.'!K604</f>
        <v>0</v>
      </c>
      <c r="K476" s="205">
        <f>'приложение 8.1.'!L604</f>
        <v>0</v>
      </c>
    </row>
    <row r="477" spans="1:11">
      <c r="A477" s="193"/>
      <c r="B477" s="183" t="s">
        <v>401</v>
      </c>
      <c r="C477" s="109" t="s">
        <v>114</v>
      </c>
      <c r="D477" s="109" t="s">
        <v>15</v>
      </c>
      <c r="E477" s="109"/>
      <c r="F477" s="109"/>
      <c r="G477" s="155">
        <f t="shared" ref="G477:G478" si="218">H477+I477+J477+K477</f>
        <v>600.5</v>
      </c>
      <c r="H477" s="223">
        <f t="shared" ref="H477:K481" si="219">H478</f>
        <v>600.5</v>
      </c>
      <c r="I477" s="223">
        <f t="shared" si="219"/>
        <v>0</v>
      </c>
      <c r="J477" s="223">
        <f t="shared" si="219"/>
        <v>0</v>
      </c>
      <c r="K477" s="223">
        <f t="shared" si="219"/>
        <v>0</v>
      </c>
    </row>
    <row r="478" spans="1:11" ht="25.5">
      <c r="A478" s="193"/>
      <c r="B478" s="183" t="s">
        <v>402</v>
      </c>
      <c r="C478" s="109" t="s">
        <v>114</v>
      </c>
      <c r="D478" s="109" t="s">
        <v>19</v>
      </c>
      <c r="E478" s="109"/>
      <c r="F478" s="109"/>
      <c r="G478" s="155">
        <f t="shared" si="218"/>
        <v>600.5</v>
      </c>
      <c r="H478" s="223">
        <f t="shared" si="219"/>
        <v>600.5</v>
      </c>
      <c r="I478" s="223">
        <f t="shared" si="219"/>
        <v>0</v>
      </c>
      <c r="J478" s="223">
        <f t="shared" si="219"/>
        <v>0</v>
      </c>
      <c r="K478" s="223">
        <f t="shared" si="219"/>
        <v>0</v>
      </c>
    </row>
    <row r="479" spans="1:11" ht="38.25">
      <c r="A479" s="136"/>
      <c r="B479" s="204" t="s">
        <v>403</v>
      </c>
      <c r="C479" s="134" t="s">
        <v>114</v>
      </c>
      <c r="D479" s="134" t="s">
        <v>19</v>
      </c>
      <c r="E479" s="134" t="s">
        <v>404</v>
      </c>
      <c r="F479" s="134"/>
      <c r="G479" s="201">
        <f t="shared" ref="G479:G491" si="220">SUM(H479:K479)</f>
        <v>600.5</v>
      </c>
      <c r="H479" s="205">
        <f t="shared" si="219"/>
        <v>600.5</v>
      </c>
      <c r="I479" s="205">
        <f t="shared" si="219"/>
        <v>0</v>
      </c>
      <c r="J479" s="205">
        <f t="shared" si="219"/>
        <v>0</v>
      </c>
      <c r="K479" s="205">
        <f t="shared" si="219"/>
        <v>0</v>
      </c>
    </row>
    <row r="480" spans="1:11" ht="25.5">
      <c r="A480" s="136"/>
      <c r="B480" s="87" t="s">
        <v>217</v>
      </c>
      <c r="C480" s="134" t="s">
        <v>114</v>
      </c>
      <c r="D480" s="134" t="s">
        <v>19</v>
      </c>
      <c r="E480" s="134" t="s">
        <v>405</v>
      </c>
      <c r="F480" s="134"/>
      <c r="G480" s="201">
        <f t="shared" si="220"/>
        <v>600.5</v>
      </c>
      <c r="H480" s="205">
        <f t="shared" si="219"/>
        <v>600.5</v>
      </c>
      <c r="I480" s="205">
        <f t="shared" si="219"/>
        <v>0</v>
      </c>
      <c r="J480" s="205">
        <f t="shared" si="219"/>
        <v>0</v>
      </c>
      <c r="K480" s="205">
        <f t="shared" si="219"/>
        <v>0</v>
      </c>
    </row>
    <row r="481" spans="1:11" ht="38.25">
      <c r="A481" s="136"/>
      <c r="B481" s="87" t="s">
        <v>86</v>
      </c>
      <c r="C481" s="134" t="s">
        <v>114</v>
      </c>
      <c r="D481" s="134" t="s">
        <v>19</v>
      </c>
      <c r="E481" s="134" t="s">
        <v>405</v>
      </c>
      <c r="F481" s="134" t="s">
        <v>57</v>
      </c>
      <c r="G481" s="201">
        <f t="shared" si="220"/>
        <v>600.5</v>
      </c>
      <c r="H481" s="205">
        <f t="shared" si="219"/>
        <v>600.5</v>
      </c>
      <c r="I481" s="205">
        <f>I482</f>
        <v>0</v>
      </c>
      <c r="J481" s="205">
        <f>J482</f>
        <v>0</v>
      </c>
      <c r="K481" s="205">
        <f>K482</f>
        <v>0</v>
      </c>
    </row>
    <row r="482" spans="1:11" ht="38.25">
      <c r="A482" s="136"/>
      <c r="B482" s="204" t="s">
        <v>111</v>
      </c>
      <c r="C482" s="134" t="s">
        <v>114</v>
      </c>
      <c r="D482" s="134" t="s">
        <v>19</v>
      </c>
      <c r="E482" s="134" t="s">
        <v>405</v>
      </c>
      <c r="F482" s="134" t="s">
        <v>59</v>
      </c>
      <c r="G482" s="201">
        <f t="shared" si="220"/>
        <v>600.5</v>
      </c>
      <c r="H482" s="205">
        <f>'приложение 8.1.'!I611</f>
        <v>600.5</v>
      </c>
      <c r="I482" s="205">
        <f>'приложение 8.1.'!J611</f>
        <v>0</v>
      </c>
      <c r="J482" s="205">
        <f>'приложение 8.1.'!K611</f>
        <v>0</v>
      </c>
      <c r="K482" s="205">
        <f>'приложение 8.1.'!L611</f>
        <v>0</v>
      </c>
    </row>
    <row r="483" spans="1:11">
      <c r="A483" s="193"/>
      <c r="B483" s="183" t="s">
        <v>29</v>
      </c>
      <c r="C483" s="109" t="s">
        <v>20</v>
      </c>
      <c r="D483" s="109" t="s">
        <v>15</v>
      </c>
      <c r="E483" s="109"/>
      <c r="F483" s="109"/>
      <c r="G483" s="155">
        <f t="shared" si="220"/>
        <v>78730.8</v>
      </c>
      <c r="H483" s="223">
        <f>H484+H505+H586+H630</f>
        <v>77805.8</v>
      </c>
      <c r="I483" s="223">
        <f>I484+I505+I586+I630</f>
        <v>0</v>
      </c>
      <c r="J483" s="223">
        <f>J484+J505+J586+J630</f>
        <v>0</v>
      </c>
      <c r="K483" s="223">
        <f>K484+K505+K586+K630</f>
        <v>925</v>
      </c>
    </row>
    <row r="484" spans="1:11">
      <c r="A484" s="184"/>
      <c r="B484" s="183" t="s">
        <v>160</v>
      </c>
      <c r="C484" s="90" t="s">
        <v>20</v>
      </c>
      <c r="D484" s="90" t="s">
        <v>14</v>
      </c>
      <c r="E484" s="90"/>
      <c r="F484" s="90"/>
      <c r="G484" s="155">
        <f t="shared" si="220"/>
        <v>75261.5</v>
      </c>
      <c r="H484" s="155">
        <f>H485</f>
        <v>74961.5</v>
      </c>
      <c r="I484" s="155">
        <f t="shared" ref="I484:K484" si="221">I485</f>
        <v>0</v>
      </c>
      <c r="J484" s="155">
        <f t="shared" si="221"/>
        <v>0</v>
      </c>
      <c r="K484" s="155">
        <f t="shared" si="221"/>
        <v>300</v>
      </c>
    </row>
    <row r="485" spans="1:11" ht="38.25">
      <c r="A485" s="180"/>
      <c r="B485" s="87" t="s">
        <v>161</v>
      </c>
      <c r="C485" s="88" t="s">
        <v>20</v>
      </c>
      <c r="D485" s="88" t="s">
        <v>14</v>
      </c>
      <c r="E485" s="88" t="s">
        <v>301</v>
      </c>
      <c r="F485" s="90"/>
      <c r="G485" s="155">
        <f t="shared" si="220"/>
        <v>75261.5</v>
      </c>
      <c r="H485" s="156">
        <f>H486+H496</f>
        <v>74961.5</v>
      </c>
      <c r="I485" s="156">
        <f t="shared" ref="I485:K485" si="222">I486+I496</f>
        <v>0</v>
      </c>
      <c r="J485" s="156">
        <f t="shared" si="222"/>
        <v>0</v>
      </c>
      <c r="K485" s="156">
        <f t="shared" si="222"/>
        <v>300</v>
      </c>
    </row>
    <row r="486" spans="1:11" ht="25.5">
      <c r="A486" s="180"/>
      <c r="B486" s="87" t="s">
        <v>302</v>
      </c>
      <c r="C486" s="88" t="s">
        <v>20</v>
      </c>
      <c r="D486" s="88" t="s">
        <v>14</v>
      </c>
      <c r="E486" s="88" t="s">
        <v>303</v>
      </c>
      <c r="F486" s="90"/>
      <c r="G486" s="155">
        <f t="shared" si="220"/>
        <v>-1271</v>
      </c>
      <c r="H486" s="156">
        <f>H487+H490+H493</f>
        <v>-1271</v>
      </c>
      <c r="I486" s="156">
        <f t="shared" ref="I486:K486" si="223">I487+I490+I493</f>
        <v>0</v>
      </c>
      <c r="J486" s="156">
        <f t="shared" si="223"/>
        <v>0</v>
      </c>
      <c r="K486" s="156">
        <f t="shared" si="223"/>
        <v>0</v>
      </c>
    </row>
    <row r="487" spans="1:11" ht="25.5">
      <c r="A487" s="180"/>
      <c r="B487" s="87" t="s">
        <v>304</v>
      </c>
      <c r="C487" s="88" t="s">
        <v>20</v>
      </c>
      <c r="D487" s="88" t="s">
        <v>14</v>
      </c>
      <c r="E487" s="88" t="s">
        <v>305</v>
      </c>
      <c r="F487" s="90"/>
      <c r="G487" s="155">
        <f t="shared" si="220"/>
        <v>-1271</v>
      </c>
      <c r="H487" s="156">
        <f>H488</f>
        <v>-1271</v>
      </c>
      <c r="I487" s="156">
        <f t="shared" ref="I487:K488" si="224">I488</f>
        <v>0</v>
      </c>
      <c r="J487" s="156">
        <f t="shared" si="224"/>
        <v>0</v>
      </c>
      <c r="K487" s="156">
        <f t="shared" si="224"/>
        <v>0</v>
      </c>
    </row>
    <row r="488" spans="1:11" ht="51">
      <c r="A488" s="136"/>
      <c r="B488" s="87" t="s">
        <v>88</v>
      </c>
      <c r="C488" s="88" t="s">
        <v>20</v>
      </c>
      <c r="D488" s="88" t="s">
        <v>14</v>
      </c>
      <c r="E488" s="88" t="s">
        <v>306</v>
      </c>
      <c r="F488" s="88" t="s">
        <v>49</v>
      </c>
      <c r="G488" s="155">
        <f t="shared" si="220"/>
        <v>-1271</v>
      </c>
      <c r="H488" s="156">
        <f>H489</f>
        <v>-1271</v>
      </c>
      <c r="I488" s="156">
        <f t="shared" si="224"/>
        <v>0</v>
      </c>
      <c r="J488" s="156">
        <f t="shared" si="224"/>
        <v>0</v>
      </c>
      <c r="K488" s="156">
        <f t="shared" si="224"/>
        <v>0</v>
      </c>
    </row>
    <row r="489" spans="1:11">
      <c r="A489" s="136"/>
      <c r="B489" s="87" t="s">
        <v>51</v>
      </c>
      <c r="C489" s="88" t="s">
        <v>20</v>
      </c>
      <c r="D489" s="88" t="s">
        <v>14</v>
      </c>
      <c r="E489" s="88" t="s">
        <v>306</v>
      </c>
      <c r="F489" s="88" t="s">
        <v>50</v>
      </c>
      <c r="G489" s="155">
        <f t="shared" si="220"/>
        <v>-1271</v>
      </c>
      <c r="H489" s="156">
        <f>'приложение 8.1.'!I955</f>
        <v>-1271</v>
      </c>
      <c r="I489" s="156">
        <f>'приложение 8.1.'!J955</f>
        <v>0</v>
      </c>
      <c r="J489" s="156">
        <f>'приложение 8.1.'!K955</f>
        <v>0</v>
      </c>
      <c r="K489" s="156">
        <f>'приложение 8.1.'!L955</f>
        <v>0</v>
      </c>
    </row>
    <row r="490" spans="1:11" ht="140.25" hidden="1">
      <c r="A490" s="133"/>
      <c r="B490" s="89" t="s">
        <v>506</v>
      </c>
      <c r="C490" s="88" t="s">
        <v>20</v>
      </c>
      <c r="D490" s="88" t="s">
        <v>14</v>
      </c>
      <c r="E490" s="88" t="s">
        <v>307</v>
      </c>
      <c r="F490" s="88"/>
      <c r="G490" s="155">
        <f t="shared" si="220"/>
        <v>0</v>
      </c>
      <c r="H490" s="156">
        <f>H491</f>
        <v>0</v>
      </c>
      <c r="I490" s="156">
        <f t="shared" ref="I490:K491" si="225">I491</f>
        <v>0</v>
      </c>
      <c r="J490" s="156">
        <f t="shared" si="225"/>
        <v>0</v>
      </c>
      <c r="K490" s="156">
        <f t="shared" si="225"/>
        <v>0</v>
      </c>
    </row>
    <row r="491" spans="1:11" ht="51" hidden="1">
      <c r="A491" s="136"/>
      <c r="B491" s="87" t="s">
        <v>88</v>
      </c>
      <c r="C491" s="88" t="s">
        <v>20</v>
      </c>
      <c r="D491" s="88" t="s">
        <v>14</v>
      </c>
      <c r="E491" s="88" t="s">
        <v>307</v>
      </c>
      <c r="F491" s="88" t="s">
        <v>49</v>
      </c>
      <c r="G491" s="155">
        <f t="shared" si="220"/>
        <v>0</v>
      </c>
      <c r="H491" s="156">
        <f>H492</f>
        <v>0</v>
      </c>
      <c r="I491" s="156">
        <f t="shared" si="225"/>
        <v>0</v>
      </c>
      <c r="J491" s="156">
        <f t="shared" si="225"/>
        <v>0</v>
      </c>
      <c r="K491" s="156">
        <f t="shared" si="225"/>
        <v>0</v>
      </c>
    </row>
    <row r="492" spans="1:11" hidden="1">
      <c r="A492" s="136"/>
      <c r="B492" s="87" t="s">
        <v>51</v>
      </c>
      <c r="C492" s="88" t="s">
        <v>20</v>
      </c>
      <c r="D492" s="88" t="s">
        <v>14</v>
      </c>
      <c r="E492" s="88" t="s">
        <v>307</v>
      </c>
      <c r="F492" s="88" t="s">
        <v>50</v>
      </c>
      <c r="G492" s="155">
        <f t="shared" ref="G492:G501" si="226">SUM(H492:K492)</f>
        <v>0</v>
      </c>
      <c r="H492" s="156">
        <f>'приложение 8.1.'!I959</f>
        <v>0</v>
      </c>
      <c r="I492" s="156">
        <f>'приложение 8.1.'!J959</f>
        <v>0</v>
      </c>
      <c r="J492" s="156">
        <f>'приложение 8.1.'!K959</f>
        <v>0</v>
      </c>
      <c r="K492" s="156">
        <f>'приложение 8.1.'!L959</f>
        <v>0</v>
      </c>
    </row>
    <row r="493" spans="1:11" ht="25.5" hidden="1">
      <c r="A493" s="133"/>
      <c r="B493" s="87" t="s">
        <v>217</v>
      </c>
      <c r="C493" s="88" t="s">
        <v>20</v>
      </c>
      <c r="D493" s="88" t="s">
        <v>14</v>
      </c>
      <c r="E493" s="88" t="s">
        <v>545</v>
      </c>
      <c r="F493" s="88"/>
      <c r="G493" s="155">
        <f t="shared" si="226"/>
        <v>0</v>
      </c>
      <c r="H493" s="156">
        <f>H494</f>
        <v>0</v>
      </c>
      <c r="I493" s="156">
        <f t="shared" ref="I493:K494" si="227">I494</f>
        <v>0</v>
      </c>
      <c r="J493" s="156">
        <f t="shared" si="227"/>
        <v>0</v>
      </c>
      <c r="K493" s="156">
        <f t="shared" si="227"/>
        <v>0</v>
      </c>
    </row>
    <row r="494" spans="1:11" ht="51" hidden="1">
      <c r="A494" s="136"/>
      <c r="B494" s="87" t="s">
        <v>88</v>
      </c>
      <c r="C494" s="88" t="s">
        <v>20</v>
      </c>
      <c r="D494" s="88" t="s">
        <v>14</v>
      </c>
      <c r="E494" s="88" t="s">
        <v>545</v>
      </c>
      <c r="F494" s="88" t="s">
        <v>49</v>
      </c>
      <c r="G494" s="155">
        <f t="shared" si="226"/>
        <v>0</v>
      </c>
      <c r="H494" s="156">
        <f>H495</f>
        <v>0</v>
      </c>
      <c r="I494" s="156">
        <f t="shared" si="227"/>
        <v>0</v>
      </c>
      <c r="J494" s="156">
        <f t="shared" si="227"/>
        <v>0</v>
      </c>
      <c r="K494" s="156">
        <f t="shared" si="227"/>
        <v>0</v>
      </c>
    </row>
    <row r="495" spans="1:11" hidden="1">
      <c r="A495" s="136"/>
      <c r="B495" s="87" t="s">
        <v>51</v>
      </c>
      <c r="C495" s="88" t="s">
        <v>20</v>
      </c>
      <c r="D495" s="88" t="s">
        <v>14</v>
      </c>
      <c r="E495" s="88" t="s">
        <v>545</v>
      </c>
      <c r="F495" s="88" t="s">
        <v>50</v>
      </c>
      <c r="G495" s="155">
        <f t="shared" si="226"/>
        <v>0</v>
      </c>
      <c r="H495" s="156">
        <f>'приложение 8.1.'!I963</f>
        <v>0</v>
      </c>
      <c r="I495" s="156">
        <f>'приложение 8.1.'!J963</f>
        <v>0</v>
      </c>
      <c r="J495" s="156">
        <f>'приложение 8.1.'!K963</f>
        <v>0</v>
      </c>
      <c r="K495" s="156">
        <f>'приложение 8.1.'!L963</f>
        <v>0</v>
      </c>
    </row>
    <row r="496" spans="1:11" ht="38.25">
      <c r="A496" s="133"/>
      <c r="B496" s="87" t="s">
        <v>316</v>
      </c>
      <c r="C496" s="88" t="s">
        <v>20</v>
      </c>
      <c r="D496" s="88" t="s">
        <v>14</v>
      </c>
      <c r="E496" s="96" t="s">
        <v>317</v>
      </c>
      <c r="F496" s="88"/>
      <c r="G496" s="155">
        <f t="shared" si="226"/>
        <v>76532.5</v>
      </c>
      <c r="H496" s="156">
        <f>H497+H502</f>
        <v>76232.5</v>
      </c>
      <c r="I496" s="156">
        <f t="shared" ref="I496:K496" si="228">I497+I502</f>
        <v>0</v>
      </c>
      <c r="J496" s="156">
        <f t="shared" si="228"/>
        <v>0</v>
      </c>
      <c r="K496" s="156">
        <f t="shared" si="228"/>
        <v>300</v>
      </c>
    </row>
    <row r="497" spans="1:11" ht="25.5">
      <c r="A497" s="133"/>
      <c r="B497" s="87" t="s">
        <v>217</v>
      </c>
      <c r="C497" s="88" t="s">
        <v>20</v>
      </c>
      <c r="D497" s="88" t="s">
        <v>14</v>
      </c>
      <c r="E497" s="88" t="s">
        <v>544</v>
      </c>
      <c r="F497" s="88"/>
      <c r="G497" s="155">
        <f t="shared" si="226"/>
        <v>76232.5</v>
      </c>
      <c r="H497" s="156">
        <f>H498+H500</f>
        <v>76232.5</v>
      </c>
      <c r="I497" s="156">
        <f t="shared" ref="I497:K497" si="229">I498+I500</f>
        <v>0</v>
      </c>
      <c r="J497" s="156">
        <f t="shared" si="229"/>
        <v>0</v>
      </c>
      <c r="K497" s="156">
        <f t="shared" si="229"/>
        <v>0</v>
      </c>
    </row>
    <row r="498" spans="1:11" ht="38.25">
      <c r="A498" s="136"/>
      <c r="B498" s="87" t="s">
        <v>86</v>
      </c>
      <c r="C498" s="88" t="s">
        <v>20</v>
      </c>
      <c r="D498" s="88" t="s">
        <v>14</v>
      </c>
      <c r="E498" s="88" t="s">
        <v>544</v>
      </c>
      <c r="F498" s="134" t="s">
        <v>57</v>
      </c>
      <c r="G498" s="201">
        <f t="shared" ref="G498:G499" si="230">SUM(H498:K498)</f>
        <v>76919.600000000006</v>
      </c>
      <c r="H498" s="205">
        <f t="shared" ref="H498" si="231">H499</f>
        <v>76919.600000000006</v>
      </c>
      <c r="I498" s="205">
        <f>I499</f>
        <v>0</v>
      </c>
      <c r="J498" s="205">
        <f>J499</f>
        <v>0</v>
      </c>
      <c r="K498" s="205">
        <f>K499</f>
        <v>0</v>
      </c>
    </row>
    <row r="499" spans="1:11" ht="38.25">
      <c r="A499" s="136"/>
      <c r="B499" s="204" t="s">
        <v>111</v>
      </c>
      <c r="C499" s="88" t="s">
        <v>20</v>
      </c>
      <c r="D499" s="88" t="s">
        <v>14</v>
      </c>
      <c r="E499" s="88" t="s">
        <v>544</v>
      </c>
      <c r="F499" s="134" t="s">
        <v>59</v>
      </c>
      <c r="G499" s="201">
        <f t="shared" si="230"/>
        <v>76919.600000000006</v>
      </c>
      <c r="H499" s="205">
        <f>'приложение 8.1.'!I619</f>
        <v>76919.600000000006</v>
      </c>
      <c r="I499" s="205">
        <f>'приложение 8.1.'!J619</f>
        <v>0</v>
      </c>
      <c r="J499" s="205">
        <f>'приложение 8.1.'!K619</f>
        <v>0</v>
      </c>
      <c r="K499" s="205">
        <f>'приложение 8.1.'!L619</f>
        <v>0</v>
      </c>
    </row>
    <row r="500" spans="1:11" ht="51">
      <c r="A500" s="136"/>
      <c r="B500" s="87" t="s">
        <v>88</v>
      </c>
      <c r="C500" s="88" t="s">
        <v>20</v>
      </c>
      <c r="D500" s="88" t="s">
        <v>14</v>
      </c>
      <c r="E500" s="88" t="s">
        <v>544</v>
      </c>
      <c r="F500" s="88" t="s">
        <v>49</v>
      </c>
      <c r="G500" s="155">
        <f t="shared" si="226"/>
        <v>-687.1</v>
      </c>
      <c r="H500" s="156">
        <f>H501</f>
        <v>-687.1</v>
      </c>
      <c r="I500" s="156">
        <f t="shared" ref="I500:K500" si="232">I501</f>
        <v>0</v>
      </c>
      <c r="J500" s="156">
        <f t="shared" si="232"/>
        <v>0</v>
      </c>
      <c r="K500" s="156">
        <f t="shared" si="232"/>
        <v>0</v>
      </c>
    </row>
    <row r="501" spans="1:11">
      <c r="A501" s="136"/>
      <c r="B501" s="87" t="s">
        <v>51</v>
      </c>
      <c r="C501" s="88" t="s">
        <v>20</v>
      </c>
      <c r="D501" s="88" t="s">
        <v>14</v>
      </c>
      <c r="E501" s="88" t="s">
        <v>544</v>
      </c>
      <c r="F501" s="88" t="s">
        <v>50</v>
      </c>
      <c r="G501" s="155">
        <f t="shared" si="226"/>
        <v>-687.1</v>
      </c>
      <c r="H501" s="156">
        <f>'приложение 8.1.'!I970</f>
        <v>-687.1</v>
      </c>
      <c r="I501" s="156">
        <f>'приложение 8.1.'!J970</f>
        <v>0</v>
      </c>
      <c r="J501" s="156">
        <f>'приложение 8.1.'!K970</f>
        <v>0</v>
      </c>
      <c r="K501" s="156">
        <f>'приложение 8.1.'!L970</f>
        <v>0</v>
      </c>
    </row>
    <row r="502" spans="1:11" s="132" customFormat="1" ht="63.75">
      <c r="A502" s="124"/>
      <c r="B502" s="211" t="s">
        <v>588</v>
      </c>
      <c r="C502" s="96" t="s">
        <v>20</v>
      </c>
      <c r="D502" s="96" t="s">
        <v>14</v>
      </c>
      <c r="E502" s="96" t="s">
        <v>593</v>
      </c>
      <c r="F502" s="96"/>
      <c r="G502" s="153">
        <f>SUM(H502:K502)</f>
        <v>300</v>
      </c>
      <c r="H502" s="154">
        <f>H503</f>
        <v>0</v>
      </c>
      <c r="I502" s="154">
        <f t="shared" ref="I502:K503" si="233">I503</f>
        <v>0</v>
      </c>
      <c r="J502" s="154">
        <f t="shared" si="233"/>
        <v>0</v>
      </c>
      <c r="K502" s="154">
        <f t="shared" si="233"/>
        <v>300</v>
      </c>
    </row>
    <row r="503" spans="1:11" s="132" customFormat="1" ht="49.5" customHeight="1">
      <c r="A503" s="129"/>
      <c r="B503" s="224" t="s">
        <v>88</v>
      </c>
      <c r="C503" s="96" t="s">
        <v>20</v>
      </c>
      <c r="D503" s="96" t="s">
        <v>14</v>
      </c>
      <c r="E503" s="96" t="s">
        <v>593</v>
      </c>
      <c r="F503" s="96" t="s">
        <v>49</v>
      </c>
      <c r="G503" s="153">
        <f t="shared" ref="G503:G504" si="234">H503+I503+J503+K503</f>
        <v>300</v>
      </c>
      <c r="H503" s="154">
        <f>H504</f>
        <v>0</v>
      </c>
      <c r="I503" s="154">
        <f t="shared" si="233"/>
        <v>0</v>
      </c>
      <c r="J503" s="154">
        <f t="shared" si="233"/>
        <v>0</v>
      </c>
      <c r="K503" s="154">
        <f t="shared" si="233"/>
        <v>300</v>
      </c>
    </row>
    <row r="504" spans="1:11" s="132" customFormat="1">
      <c r="A504" s="129"/>
      <c r="B504" s="95" t="s">
        <v>51</v>
      </c>
      <c r="C504" s="96" t="s">
        <v>20</v>
      </c>
      <c r="D504" s="96" t="s">
        <v>14</v>
      </c>
      <c r="E504" s="96" t="s">
        <v>593</v>
      </c>
      <c r="F504" s="96" t="s">
        <v>50</v>
      </c>
      <c r="G504" s="153">
        <f t="shared" si="234"/>
        <v>300</v>
      </c>
      <c r="H504" s="154">
        <f>'приложение 8.1.'!I975</f>
        <v>0</v>
      </c>
      <c r="I504" s="154">
        <f>'приложение 8.1.'!J975</f>
        <v>0</v>
      </c>
      <c r="J504" s="154">
        <f>'приложение 8.1.'!K975</f>
        <v>0</v>
      </c>
      <c r="K504" s="154">
        <f>'приложение 8.1.'!L975</f>
        <v>300</v>
      </c>
    </row>
    <row r="505" spans="1:11">
      <c r="A505" s="193"/>
      <c r="B505" s="181" t="s">
        <v>30</v>
      </c>
      <c r="C505" s="109" t="s">
        <v>20</v>
      </c>
      <c r="D505" s="109" t="s">
        <v>16</v>
      </c>
      <c r="E505" s="109"/>
      <c r="F505" s="109"/>
      <c r="G505" s="155">
        <f t="shared" ref="G505:G510" si="235">SUM(H505:K505)</f>
        <v>2937.2999999999993</v>
      </c>
      <c r="H505" s="223">
        <f>H506+H541+H571+H582</f>
        <v>2412.2999999999993</v>
      </c>
      <c r="I505" s="223">
        <f>I506+I541+I571+I582</f>
        <v>0</v>
      </c>
      <c r="J505" s="223">
        <f>J506+J541+J571+J582</f>
        <v>0</v>
      </c>
      <c r="K505" s="223">
        <f>K506+K541+K571+K582</f>
        <v>525</v>
      </c>
    </row>
    <row r="506" spans="1:11" ht="38.25">
      <c r="A506" s="184"/>
      <c r="B506" s="87" t="s">
        <v>161</v>
      </c>
      <c r="C506" s="88" t="s">
        <v>20</v>
      </c>
      <c r="D506" s="88" t="s">
        <v>16</v>
      </c>
      <c r="E506" s="88" t="s">
        <v>301</v>
      </c>
      <c r="F506" s="90"/>
      <c r="G506" s="155">
        <f t="shared" si="235"/>
        <v>878.19999999999936</v>
      </c>
      <c r="H506" s="156">
        <f>H507+H529+H524</f>
        <v>878.19999999999936</v>
      </c>
      <c r="I506" s="156">
        <f t="shared" ref="I506:K506" si="236">I507+I529+I524</f>
        <v>0</v>
      </c>
      <c r="J506" s="156">
        <f t="shared" si="236"/>
        <v>0</v>
      </c>
      <c r="K506" s="156">
        <f t="shared" si="236"/>
        <v>0</v>
      </c>
    </row>
    <row r="507" spans="1:11" s="225" customFormat="1" ht="25.5">
      <c r="A507" s="209"/>
      <c r="B507" s="87" t="s">
        <v>315</v>
      </c>
      <c r="C507" s="88" t="s">
        <v>20</v>
      </c>
      <c r="D507" s="88" t="s">
        <v>16</v>
      </c>
      <c r="E507" s="88" t="s">
        <v>303</v>
      </c>
      <c r="F507" s="90"/>
      <c r="G507" s="155">
        <f t="shared" si="235"/>
        <v>726</v>
      </c>
      <c r="H507" s="156">
        <f>H508</f>
        <v>726</v>
      </c>
      <c r="I507" s="156">
        <f t="shared" ref="I507:K507" si="237">I508</f>
        <v>0</v>
      </c>
      <c r="J507" s="156">
        <f t="shared" si="237"/>
        <v>0</v>
      </c>
      <c r="K507" s="156">
        <f t="shared" si="237"/>
        <v>0</v>
      </c>
    </row>
    <row r="508" spans="1:11" ht="25.5">
      <c r="A508" s="184"/>
      <c r="B508" s="87" t="s">
        <v>308</v>
      </c>
      <c r="C508" s="88" t="s">
        <v>20</v>
      </c>
      <c r="D508" s="88" t="s">
        <v>16</v>
      </c>
      <c r="E508" s="88" t="s">
        <v>309</v>
      </c>
      <c r="F508" s="90"/>
      <c r="G508" s="155">
        <f t="shared" si="235"/>
        <v>726</v>
      </c>
      <c r="H508" s="156">
        <f>H509+H512+H515+H518+H521</f>
        <v>726</v>
      </c>
      <c r="I508" s="156">
        <f>I509+I512+I515+I518+I521</f>
        <v>0</v>
      </c>
      <c r="J508" s="156">
        <f>J509+J512+J515+J518+J521</f>
        <v>0</v>
      </c>
      <c r="K508" s="156">
        <f>K509+K512+K515+K518+K521</f>
        <v>0</v>
      </c>
    </row>
    <row r="509" spans="1:11" ht="38.25">
      <c r="A509" s="136"/>
      <c r="B509" s="87" t="s">
        <v>310</v>
      </c>
      <c r="C509" s="88" t="s">
        <v>20</v>
      </c>
      <c r="D509" s="88" t="s">
        <v>16</v>
      </c>
      <c r="E509" s="88" t="s">
        <v>311</v>
      </c>
      <c r="F509" s="88"/>
      <c r="G509" s="155">
        <f t="shared" si="235"/>
        <v>236</v>
      </c>
      <c r="H509" s="156">
        <f t="shared" ref="H509:K510" si="238">H510</f>
        <v>236</v>
      </c>
      <c r="I509" s="156">
        <f t="shared" si="238"/>
        <v>0</v>
      </c>
      <c r="J509" s="156">
        <f t="shared" si="238"/>
        <v>0</v>
      </c>
      <c r="K509" s="156">
        <f t="shared" si="238"/>
        <v>0</v>
      </c>
    </row>
    <row r="510" spans="1:11" ht="51">
      <c r="A510" s="136"/>
      <c r="B510" s="87" t="s">
        <v>88</v>
      </c>
      <c r="C510" s="88" t="s">
        <v>20</v>
      </c>
      <c r="D510" s="88" t="s">
        <v>16</v>
      </c>
      <c r="E510" s="88" t="s">
        <v>311</v>
      </c>
      <c r="F510" s="88" t="s">
        <v>49</v>
      </c>
      <c r="G510" s="155">
        <f t="shared" si="235"/>
        <v>236</v>
      </c>
      <c r="H510" s="156">
        <f>H511</f>
        <v>236</v>
      </c>
      <c r="I510" s="156">
        <f t="shared" si="238"/>
        <v>0</v>
      </c>
      <c r="J510" s="156">
        <f t="shared" si="238"/>
        <v>0</v>
      </c>
      <c r="K510" s="156">
        <f t="shared" si="238"/>
        <v>0</v>
      </c>
    </row>
    <row r="511" spans="1:11">
      <c r="A511" s="136"/>
      <c r="B511" s="87" t="s">
        <v>51</v>
      </c>
      <c r="C511" s="88" t="s">
        <v>20</v>
      </c>
      <c r="D511" s="88" t="s">
        <v>16</v>
      </c>
      <c r="E511" s="88" t="s">
        <v>311</v>
      </c>
      <c r="F511" s="88" t="s">
        <v>50</v>
      </c>
      <c r="G511" s="155">
        <f>SUM(H511:K511)</f>
        <v>236</v>
      </c>
      <c r="H511" s="156">
        <f>'приложение 8.1.'!I983</f>
        <v>236</v>
      </c>
      <c r="I511" s="156">
        <f>'приложение 8.1.'!J983</f>
        <v>0</v>
      </c>
      <c r="J511" s="156">
        <f>'приложение 8.1.'!K983</f>
        <v>0</v>
      </c>
      <c r="K511" s="156">
        <f>'приложение 8.1.'!L983</f>
        <v>0</v>
      </c>
    </row>
    <row r="512" spans="1:11" ht="301.5" hidden="1" customHeight="1">
      <c r="A512" s="136"/>
      <c r="B512" s="76" t="s">
        <v>494</v>
      </c>
      <c r="C512" s="88" t="s">
        <v>20</v>
      </c>
      <c r="D512" s="88" t="s">
        <v>16</v>
      </c>
      <c r="E512" s="88" t="s">
        <v>312</v>
      </c>
      <c r="F512" s="88"/>
      <c r="G512" s="155">
        <f t="shared" ref="G512:G535" si="239">H512+I512+J512+K512</f>
        <v>0</v>
      </c>
      <c r="H512" s="156">
        <f>H513</f>
        <v>0</v>
      </c>
      <c r="I512" s="156">
        <f t="shared" ref="I512:K513" si="240">I513</f>
        <v>0</v>
      </c>
      <c r="J512" s="156">
        <f t="shared" si="240"/>
        <v>0</v>
      </c>
      <c r="K512" s="156">
        <f t="shared" si="240"/>
        <v>0</v>
      </c>
    </row>
    <row r="513" spans="1:11" ht="51" hidden="1">
      <c r="A513" s="136"/>
      <c r="B513" s="87" t="s">
        <v>88</v>
      </c>
      <c r="C513" s="88" t="s">
        <v>20</v>
      </c>
      <c r="D513" s="88" t="s">
        <v>16</v>
      </c>
      <c r="E513" s="88" t="s">
        <v>312</v>
      </c>
      <c r="F513" s="88" t="s">
        <v>49</v>
      </c>
      <c r="G513" s="155">
        <f t="shared" si="239"/>
        <v>0</v>
      </c>
      <c r="H513" s="156">
        <f>H514</f>
        <v>0</v>
      </c>
      <c r="I513" s="156">
        <f t="shared" si="240"/>
        <v>0</v>
      </c>
      <c r="J513" s="156">
        <f t="shared" si="240"/>
        <v>0</v>
      </c>
      <c r="K513" s="156">
        <f t="shared" si="240"/>
        <v>0</v>
      </c>
    </row>
    <row r="514" spans="1:11" hidden="1">
      <c r="A514" s="136"/>
      <c r="B514" s="87" t="s">
        <v>51</v>
      </c>
      <c r="C514" s="88" t="s">
        <v>20</v>
      </c>
      <c r="D514" s="88" t="s">
        <v>16</v>
      </c>
      <c r="E514" s="88" t="s">
        <v>312</v>
      </c>
      <c r="F514" s="88" t="s">
        <v>50</v>
      </c>
      <c r="G514" s="155">
        <f t="shared" si="239"/>
        <v>0</v>
      </c>
      <c r="H514" s="156">
        <f>'приложение 8.1.'!I987</f>
        <v>0</v>
      </c>
      <c r="I514" s="156">
        <f>'приложение 8.1.'!J987</f>
        <v>0</v>
      </c>
      <c r="J514" s="156">
        <f>'приложение 8.1.'!K987</f>
        <v>0</v>
      </c>
      <c r="K514" s="156">
        <f>'приложение 8.1.'!L987</f>
        <v>0</v>
      </c>
    </row>
    <row r="515" spans="1:11" ht="102" hidden="1">
      <c r="A515" s="133"/>
      <c r="B515" s="89" t="s">
        <v>507</v>
      </c>
      <c r="C515" s="88" t="s">
        <v>20</v>
      </c>
      <c r="D515" s="88" t="s">
        <v>16</v>
      </c>
      <c r="E515" s="88" t="s">
        <v>313</v>
      </c>
      <c r="F515" s="88"/>
      <c r="G515" s="155">
        <f t="shared" si="239"/>
        <v>0</v>
      </c>
      <c r="H515" s="156">
        <f t="shared" ref="H515:K516" si="241">H516</f>
        <v>0</v>
      </c>
      <c r="I515" s="156">
        <f t="shared" si="241"/>
        <v>0</v>
      </c>
      <c r="J515" s="156">
        <f t="shared" si="241"/>
        <v>0</v>
      </c>
      <c r="K515" s="156">
        <f t="shared" si="241"/>
        <v>0</v>
      </c>
    </row>
    <row r="516" spans="1:11" ht="51" hidden="1">
      <c r="A516" s="136"/>
      <c r="B516" s="87" t="s">
        <v>88</v>
      </c>
      <c r="C516" s="88" t="s">
        <v>20</v>
      </c>
      <c r="D516" s="88" t="s">
        <v>16</v>
      </c>
      <c r="E516" s="88" t="s">
        <v>313</v>
      </c>
      <c r="F516" s="88" t="s">
        <v>49</v>
      </c>
      <c r="G516" s="155">
        <f t="shared" si="239"/>
        <v>0</v>
      </c>
      <c r="H516" s="156">
        <f t="shared" si="241"/>
        <v>0</v>
      </c>
      <c r="I516" s="156">
        <f t="shared" si="241"/>
        <v>0</v>
      </c>
      <c r="J516" s="156">
        <f t="shared" si="241"/>
        <v>0</v>
      </c>
      <c r="K516" s="156">
        <f t="shared" si="241"/>
        <v>0</v>
      </c>
    </row>
    <row r="517" spans="1:11" hidden="1">
      <c r="A517" s="136"/>
      <c r="B517" s="87" t="s">
        <v>51</v>
      </c>
      <c r="C517" s="88" t="s">
        <v>20</v>
      </c>
      <c r="D517" s="88" t="s">
        <v>16</v>
      </c>
      <c r="E517" s="88" t="s">
        <v>313</v>
      </c>
      <c r="F517" s="88" t="s">
        <v>50</v>
      </c>
      <c r="G517" s="155">
        <f t="shared" si="239"/>
        <v>0</v>
      </c>
      <c r="H517" s="156">
        <f>'приложение 8.1.'!I991</f>
        <v>0</v>
      </c>
      <c r="I517" s="156">
        <f>'приложение 8.1.'!J991</f>
        <v>0</v>
      </c>
      <c r="J517" s="156">
        <f>'приложение 8.1.'!K991</f>
        <v>0</v>
      </c>
      <c r="K517" s="156">
        <f>'приложение 8.1.'!L991</f>
        <v>0</v>
      </c>
    </row>
    <row r="518" spans="1:11" ht="140.25" hidden="1">
      <c r="A518" s="133"/>
      <c r="B518" s="89" t="s">
        <v>508</v>
      </c>
      <c r="C518" s="88" t="s">
        <v>20</v>
      </c>
      <c r="D518" s="88" t="s">
        <v>16</v>
      </c>
      <c r="E518" s="88" t="s">
        <v>314</v>
      </c>
      <c r="F518" s="88"/>
      <c r="G518" s="155">
        <f t="shared" si="239"/>
        <v>0</v>
      </c>
      <c r="H518" s="156">
        <f t="shared" ref="H518:K519" si="242">H519</f>
        <v>0</v>
      </c>
      <c r="I518" s="156">
        <f t="shared" si="242"/>
        <v>0</v>
      </c>
      <c r="J518" s="156">
        <f t="shared" si="242"/>
        <v>0</v>
      </c>
      <c r="K518" s="156">
        <f t="shared" si="242"/>
        <v>0</v>
      </c>
    </row>
    <row r="519" spans="1:11" ht="51" hidden="1">
      <c r="A519" s="136"/>
      <c r="B519" s="87" t="s">
        <v>88</v>
      </c>
      <c r="C519" s="88" t="s">
        <v>20</v>
      </c>
      <c r="D519" s="88" t="s">
        <v>16</v>
      </c>
      <c r="E519" s="88" t="s">
        <v>314</v>
      </c>
      <c r="F519" s="88" t="s">
        <v>49</v>
      </c>
      <c r="G519" s="155">
        <f t="shared" si="239"/>
        <v>0</v>
      </c>
      <c r="H519" s="156">
        <f t="shared" si="242"/>
        <v>0</v>
      </c>
      <c r="I519" s="156">
        <f t="shared" si="242"/>
        <v>0</v>
      </c>
      <c r="J519" s="156">
        <f t="shared" si="242"/>
        <v>0</v>
      </c>
      <c r="K519" s="156">
        <f t="shared" si="242"/>
        <v>0</v>
      </c>
    </row>
    <row r="520" spans="1:11" hidden="1">
      <c r="A520" s="136"/>
      <c r="B520" s="87" t="s">
        <v>51</v>
      </c>
      <c r="C520" s="88" t="s">
        <v>20</v>
      </c>
      <c r="D520" s="88" t="s">
        <v>16</v>
      </c>
      <c r="E520" s="88" t="s">
        <v>314</v>
      </c>
      <c r="F520" s="88" t="s">
        <v>50</v>
      </c>
      <c r="G520" s="155">
        <f t="shared" si="239"/>
        <v>0</v>
      </c>
      <c r="H520" s="156">
        <f>'приложение 8.1.'!I995</f>
        <v>0</v>
      </c>
      <c r="I520" s="156">
        <f>'приложение 8.1.'!J995</f>
        <v>0</v>
      </c>
      <c r="J520" s="156">
        <f>'приложение 8.1.'!K995</f>
        <v>0</v>
      </c>
      <c r="K520" s="156">
        <f>'приложение 8.1.'!L995</f>
        <v>0</v>
      </c>
    </row>
    <row r="521" spans="1:11" ht="25.5">
      <c r="A521" s="136"/>
      <c r="B521" s="87" t="s">
        <v>217</v>
      </c>
      <c r="C521" s="88" t="s">
        <v>20</v>
      </c>
      <c r="D521" s="88" t="s">
        <v>16</v>
      </c>
      <c r="E521" s="88" t="s">
        <v>543</v>
      </c>
      <c r="F521" s="88"/>
      <c r="G521" s="155">
        <f>SUM(H521:K521)</f>
        <v>490</v>
      </c>
      <c r="H521" s="156">
        <f>H522</f>
        <v>490</v>
      </c>
      <c r="I521" s="156">
        <f t="shared" ref="I521:K522" si="243">I522</f>
        <v>0</v>
      </c>
      <c r="J521" s="156">
        <f t="shared" si="243"/>
        <v>0</v>
      </c>
      <c r="K521" s="156">
        <f t="shared" si="243"/>
        <v>0</v>
      </c>
    </row>
    <row r="522" spans="1:11" ht="51">
      <c r="A522" s="136"/>
      <c r="B522" s="87" t="s">
        <v>88</v>
      </c>
      <c r="C522" s="88" t="s">
        <v>20</v>
      </c>
      <c r="D522" s="88" t="s">
        <v>16</v>
      </c>
      <c r="E522" s="88" t="s">
        <v>543</v>
      </c>
      <c r="F522" s="88" t="s">
        <v>49</v>
      </c>
      <c r="G522" s="155">
        <f t="shared" ref="G522:G523" si="244">SUM(H522:K522)</f>
        <v>490</v>
      </c>
      <c r="H522" s="156">
        <f>H523</f>
        <v>490</v>
      </c>
      <c r="I522" s="156">
        <f t="shared" si="243"/>
        <v>0</v>
      </c>
      <c r="J522" s="156">
        <f t="shared" si="243"/>
        <v>0</v>
      </c>
      <c r="K522" s="156">
        <f t="shared" si="243"/>
        <v>0</v>
      </c>
    </row>
    <row r="523" spans="1:11">
      <c r="A523" s="136"/>
      <c r="B523" s="87" t="s">
        <v>51</v>
      </c>
      <c r="C523" s="88" t="s">
        <v>20</v>
      </c>
      <c r="D523" s="88" t="s">
        <v>16</v>
      </c>
      <c r="E523" s="88" t="s">
        <v>543</v>
      </c>
      <c r="F523" s="88" t="s">
        <v>50</v>
      </c>
      <c r="G523" s="155">
        <f t="shared" si="244"/>
        <v>490</v>
      </c>
      <c r="H523" s="156">
        <f>'приложение 8.1.'!I999</f>
        <v>490</v>
      </c>
      <c r="I523" s="156">
        <f>'приложение 8.1.'!J999</f>
        <v>0</v>
      </c>
      <c r="J523" s="156">
        <f>'приложение 8.1.'!K999</f>
        <v>0</v>
      </c>
      <c r="K523" s="156">
        <f>'приложение 8.1.'!L999</f>
        <v>0</v>
      </c>
    </row>
    <row r="524" spans="1:11" ht="25.5">
      <c r="A524" s="136"/>
      <c r="B524" s="87" t="s">
        <v>327</v>
      </c>
      <c r="C524" s="88" t="s">
        <v>20</v>
      </c>
      <c r="D524" s="88" t="s">
        <v>16</v>
      </c>
      <c r="E524" s="88" t="s">
        <v>328</v>
      </c>
      <c r="F524" s="88"/>
      <c r="G524" s="155">
        <f>SUM(H524:K524)</f>
        <v>-222</v>
      </c>
      <c r="H524" s="156">
        <f>H525</f>
        <v>-222</v>
      </c>
      <c r="I524" s="156">
        <f t="shared" ref="I524:K525" si="245">I525</f>
        <v>0</v>
      </c>
      <c r="J524" s="156">
        <f t="shared" si="245"/>
        <v>0</v>
      </c>
      <c r="K524" s="156">
        <f t="shared" si="245"/>
        <v>0</v>
      </c>
    </row>
    <row r="525" spans="1:11" ht="25.5">
      <c r="A525" s="136"/>
      <c r="B525" s="87" t="s">
        <v>217</v>
      </c>
      <c r="C525" s="88" t="s">
        <v>20</v>
      </c>
      <c r="D525" s="88" t="s">
        <v>16</v>
      </c>
      <c r="E525" s="88" t="s">
        <v>541</v>
      </c>
      <c r="F525" s="88"/>
      <c r="G525" s="155">
        <f>SUM(H525:K525)</f>
        <v>-222</v>
      </c>
      <c r="H525" s="156">
        <f>H526</f>
        <v>-222</v>
      </c>
      <c r="I525" s="156">
        <f t="shared" si="245"/>
        <v>0</v>
      </c>
      <c r="J525" s="156">
        <f t="shared" si="245"/>
        <v>0</v>
      </c>
      <c r="K525" s="156">
        <f t="shared" si="245"/>
        <v>0</v>
      </c>
    </row>
    <row r="526" spans="1:11" ht="51">
      <c r="A526" s="136"/>
      <c r="B526" s="87" t="s">
        <v>88</v>
      </c>
      <c r="C526" s="88" t="s">
        <v>20</v>
      </c>
      <c r="D526" s="88" t="s">
        <v>16</v>
      </c>
      <c r="E526" s="88" t="s">
        <v>541</v>
      </c>
      <c r="F526" s="88" t="s">
        <v>49</v>
      </c>
      <c r="G526" s="155">
        <f t="shared" ref="G526:G528" si="246">SUM(H526:K526)</f>
        <v>-222</v>
      </c>
      <c r="H526" s="156">
        <f>H527+H528</f>
        <v>-222</v>
      </c>
      <c r="I526" s="156">
        <f t="shared" ref="I526:K526" si="247">I527+I528</f>
        <v>0</v>
      </c>
      <c r="J526" s="156">
        <f t="shared" si="247"/>
        <v>0</v>
      </c>
      <c r="K526" s="156">
        <f t="shared" si="247"/>
        <v>0</v>
      </c>
    </row>
    <row r="527" spans="1:11" s="132" customFormat="1">
      <c r="A527" s="129"/>
      <c r="B527" s="95" t="s">
        <v>51</v>
      </c>
      <c r="C527" s="96" t="s">
        <v>20</v>
      </c>
      <c r="D527" s="96" t="s">
        <v>16</v>
      </c>
      <c r="E527" s="96" t="s">
        <v>541</v>
      </c>
      <c r="F527" s="96" t="s">
        <v>50</v>
      </c>
      <c r="G527" s="153">
        <f t="shared" ref="G527" si="248">SUM(H527:K527)</f>
        <v>50</v>
      </c>
      <c r="H527" s="154">
        <f>'приложение 8.1.'!I1004</f>
        <v>50</v>
      </c>
      <c r="I527" s="154">
        <f>'приложение 8.1.'!J1004</f>
        <v>0</v>
      </c>
      <c r="J527" s="154">
        <f>'приложение 8.1.'!K1004</f>
        <v>0</v>
      </c>
      <c r="K527" s="154">
        <f>'приложение 8.1.'!L1004</f>
        <v>0</v>
      </c>
    </row>
    <row r="528" spans="1:11">
      <c r="A528" s="136"/>
      <c r="B528" s="204" t="s">
        <v>66</v>
      </c>
      <c r="C528" s="88" t="s">
        <v>20</v>
      </c>
      <c r="D528" s="88" t="s">
        <v>16</v>
      </c>
      <c r="E528" s="88" t="s">
        <v>541</v>
      </c>
      <c r="F528" s="88" t="s">
        <v>64</v>
      </c>
      <c r="G528" s="155">
        <f t="shared" si="246"/>
        <v>-272</v>
      </c>
      <c r="H528" s="156">
        <f>'приложение 8.1.'!H1006</f>
        <v>-272</v>
      </c>
      <c r="I528" s="156">
        <v>0</v>
      </c>
      <c r="J528" s="156">
        <f>'приложение 8.1.'!J1006</f>
        <v>0</v>
      </c>
      <c r="K528" s="156">
        <f>'приложение 8.1.'!K1006</f>
        <v>0</v>
      </c>
    </row>
    <row r="529" spans="1:13" s="225" customFormat="1" ht="38.25">
      <c r="A529" s="133"/>
      <c r="B529" s="87" t="s">
        <v>316</v>
      </c>
      <c r="C529" s="88" t="s">
        <v>20</v>
      </c>
      <c r="D529" s="88" t="s">
        <v>16</v>
      </c>
      <c r="E529" s="88" t="s">
        <v>317</v>
      </c>
      <c r="F529" s="88"/>
      <c r="G529" s="155">
        <f t="shared" si="239"/>
        <v>374.19999999999936</v>
      </c>
      <c r="H529" s="156">
        <f>H530+H533+H536</f>
        <v>374.19999999999936</v>
      </c>
      <c r="I529" s="156">
        <f>I530+I533+I536</f>
        <v>0</v>
      </c>
      <c r="J529" s="156">
        <f>J530+J533+J536</f>
        <v>0</v>
      </c>
      <c r="K529" s="156">
        <f>K530+K533+K536</f>
        <v>0</v>
      </c>
    </row>
    <row r="530" spans="1:13" ht="126" hidden="1" customHeight="1">
      <c r="A530" s="208"/>
      <c r="B530" s="76" t="s">
        <v>509</v>
      </c>
      <c r="C530" s="88" t="s">
        <v>20</v>
      </c>
      <c r="D530" s="88" t="s">
        <v>16</v>
      </c>
      <c r="E530" s="88" t="s">
        <v>318</v>
      </c>
      <c r="F530" s="88"/>
      <c r="G530" s="155">
        <f>H530+I530+J530+K530</f>
        <v>0</v>
      </c>
      <c r="H530" s="156">
        <f t="shared" ref="H530:K531" si="249">H531</f>
        <v>0</v>
      </c>
      <c r="I530" s="156">
        <f t="shared" si="249"/>
        <v>0</v>
      </c>
      <c r="J530" s="156">
        <f t="shared" si="249"/>
        <v>0</v>
      </c>
      <c r="K530" s="156">
        <f t="shared" si="249"/>
        <v>0</v>
      </c>
    </row>
    <row r="531" spans="1:13" ht="51" hidden="1">
      <c r="A531" s="208"/>
      <c r="B531" s="87" t="s">
        <v>88</v>
      </c>
      <c r="C531" s="88" t="s">
        <v>20</v>
      </c>
      <c r="D531" s="88" t="s">
        <v>16</v>
      </c>
      <c r="E531" s="88" t="s">
        <v>318</v>
      </c>
      <c r="F531" s="88" t="s">
        <v>49</v>
      </c>
      <c r="G531" s="155">
        <f>H531+I531+J531+K531</f>
        <v>0</v>
      </c>
      <c r="H531" s="156">
        <f t="shared" si="249"/>
        <v>0</v>
      </c>
      <c r="I531" s="156">
        <f t="shared" si="249"/>
        <v>0</v>
      </c>
      <c r="J531" s="156">
        <f t="shared" si="249"/>
        <v>0</v>
      </c>
      <c r="K531" s="156">
        <f t="shared" si="249"/>
        <v>0</v>
      </c>
    </row>
    <row r="532" spans="1:13" hidden="1">
      <c r="A532" s="208"/>
      <c r="B532" s="87" t="s">
        <v>51</v>
      </c>
      <c r="C532" s="88" t="s">
        <v>20</v>
      </c>
      <c r="D532" s="88" t="s">
        <v>16</v>
      </c>
      <c r="E532" s="88" t="s">
        <v>318</v>
      </c>
      <c r="F532" s="88" t="s">
        <v>50</v>
      </c>
      <c r="G532" s="155">
        <f>SUM(H532:K532)</f>
        <v>0</v>
      </c>
      <c r="H532" s="156">
        <f>'приложение 8.1.'!I1011</f>
        <v>0</v>
      </c>
      <c r="I532" s="156">
        <f>'приложение 8.1.'!J1011</f>
        <v>0</v>
      </c>
      <c r="J532" s="156">
        <f>'приложение 8.1.'!K1011</f>
        <v>0</v>
      </c>
      <c r="K532" s="156">
        <f>'приложение 8.1.'!L1011</f>
        <v>0</v>
      </c>
    </row>
    <row r="533" spans="1:13" ht="187.5" hidden="1" customHeight="1">
      <c r="A533" s="133"/>
      <c r="B533" s="76" t="s">
        <v>510</v>
      </c>
      <c r="C533" s="88" t="s">
        <v>20</v>
      </c>
      <c r="D533" s="88" t="s">
        <v>16</v>
      </c>
      <c r="E533" s="88" t="s">
        <v>319</v>
      </c>
      <c r="F533" s="88"/>
      <c r="G533" s="155">
        <f t="shared" si="239"/>
        <v>0</v>
      </c>
      <c r="H533" s="156">
        <f t="shared" ref="H533:K534" si="250">H534</f>
        <v>0</v>
      </c>
      <c r="I533" s="156">
        <f t="shared" si="250"/>
        <v>0</v>
      </c>
      <c r="J533" s="156">
        <f t="shared" si="250"/>
        <v>0</v>
      </c>
      <c r="K533" s="156">
        <f t="shared" si="250"/>
        <v>0</v>
      </c>
    </row>
    <row r="534" spans="1:13" ht="51" hidden="1">
      <c r="A534" s="136"/>
      <c r="B534" s="87" t="s">
        <v>88</v>
      </c>
      <c r="C534" s="88" t="s">
        <v>20</v>
      </c>
      <c r="D534" s="88" t="s">
        <v>16</v>
      </c>
      <c r="E534" s="88" t="s">
        <v>319</v>
      </c>
      <c r="F534" s="88" t="s">
        <v>49</v>
      </c>
      <c r="G534" s="155">
        <f t="shared" si="239"/>
        <v>0</v>
      </c>
      <c r="H534" s="156">
        <f t="shared" si="250"/>
        <v>0</v>
      </c>
      <c r="I534" s="156">
        <f t="shared" si="250"/>
        <v>0</v>
      </c>
      <c r="J534" s="156">
        <f t="shared" si="250"/>
        <v>0</v>
      </c>
      <c r="K534" s="156">
        <f t="shared" si="250"/>
        <v>0</v>
      </c>
    </row>
    <row r="535" spans="1:13" hidden="1">
      <c r="A535" s="136"/>
      <c r="B535" s="87" t="s">
        <v>51</v>
      </c>
      <c r="C535" s="88" t="s">
        <v>20</v>
      </c>
      <c r="D535" s="88" t="s">
        <v>16</v>
      </c>
      <c r="E535" s="88" t="s">
        <v>319</v>
      </c>
      <c r="F535" s="88" t="s">
        <v>50</v>
      </c>
      <c r="G535" s="155">
        <f t="shared" si="239"/>
        <v>0</v>
      </c>
      <c r="H535" s="156">
        <f>'приложение 8.1.'!I1016</f>
        <v>0</v>
      </c>
      <c r="I535" s="156">
        <f>'приложение 8.1.'!J1016</f>
        <v>0</v>
      </c>
      <c r="J535" s="156">
        <f>'приложение 8.1.'!K1016</f>
        <v>0</v>
      </c>
      <c r="K535" s="156">
        <f>'приложение 8.1.'!L1016</f>
        <v>0</v>
      </c>
    </row>
    <row r="536" spans="1:13" ht="25.5">
      <c r="A536" s="136"/>
      <c r="B536" s="87" t="s">
        <v>217</v>
      </c>
      <c r="C536" s="88" t="s">
        <v>20</v>
      </c>
      <c r="D536" s="88" t="s">
        <v>16</v>
      </c>
      <c r="E536" s="88" t="s">
        <v>544</v>
      </c>
      <c r="F536" s="88"/>
      <c r="G536" s="155">
        <f>SUM(H536:K536)</f>
        <v>374.19999999999936</v>
      </c>
      <c r="H536" s="156">
        <f>H537+H539</f>
        <v>374.19999999999936</v>
      </c>
      <c r="I536" s="156">
        <f t="shared" ref="I536:K536" si="251">I537+I539</f>
        <v>0</v>
      </c>
      <c r="J536" s="156">
        <f t="shared" si="251"/>
        <v>0</v>
      </c>
      <c r="K536" s="156">
        <f t="shared" si="251"/>
        <v>0</v>
      </c>
    </row>
    <row r="537" spans="1:13" s="131" customFormat="1" ht="41.25" customHeight="1">
      <c r="A537" s="129"/>
      <c r="B537" s="87" t="s">
        <v>86</v>
      </c>
      <c r="C537" s="96" t="s">
        <v>20</v>
      </c>
      <c r="D537" s="96" t="s">
        <v>14</v>
      </c>
      <c r="E537" s="96" t="s">
        <v>544</v>
      </c>
      <c r="F537" s="96" t="s">
        <v>57</v>
      </c>
      <c r="G537" s="153">
        <f t="shared" ref="G537:G538" si="252">H537+I537+J537+K537</f>
        <v>2875.2</v>
      </c>
      <c r="H537" s="154">
        <f>H538</f>
        <v>2875.2</v>
      </c>
      <c r="I537" s="154">
        <f>I538</f>
        <v>0</v>
      </c>
      <c r="J537" s="154">
        <f>J538</f>
        <v>0</v>
      </c>
      <c r="K537" s="154">
        <f>K538</f>
        <v>0</v>
      </c>
    </row>
    <row r="538" spans="1:13" s="131" customFormat="1" ht="44.25" customHeight="1">
      <c r="A538" s="129"/>
      <c r="B538" s="95" t="s">
        <v>111</v>
      </c>
      <c r="C538" s="96" t="s">
        <v>20</v>
      </c>
      <c r="D538" s="96" t="s">
        <v>14</v>
      </c>
      <c r="E538" s="96" t="s">
        <v>544</v>
      </c>
      <c r="F538" s="96" t="s">
        <v>59</v>
      </c>
      <c r="G538" s="153">
        <f t="shared" si="252"/>
        <v>2875.2</v>
      </c>
      <c r="H538" s="154">
        <f>'приложение 8.1.'!I968+'приложение 8.1.'!I626</f>
        <v>2875.2</v>
      </c>
      <c r="I538" s="154">
        <f>'приложение 8.1.'!J968+'приложение 8.1.'!J626</f>
        <v>0</v>
      </c>
      <c r="J538" s="154">
        <f>'приложение 8.1.'!K968+'приложение 8.1.'!K626</f>
        <v>0</v>
      </c>
      <c r="K538" s="154">
        <f>'приложение 8.1.'!L968+'приложение 8.1.'!L626</f>
        <v>0</v>
      </c>
    </row>
    <row r="539" spans="1:13" ht="51">
      <c r="A539" s="136"/>
      <c r="B539" s="87" t="s">
        <v>88</v>
      </c>
      <c r="C539" s="88" t="s">
        <v>20</v>
      </c>
      <c r="D539" s="88" t="s">
        <v>16</v>
      </c>
      <c r="E539" s="88" t="s">
        <v>544</v>
      </c>
      <c r="F539" s="88" t="s">
        <v>49</v>
      </c>
      <c r="G539" s="155">
        <f t="shared" ref="G539:G540" si="253">H539+I539+J539+K539</f>
        <v>-2501.0000000000005</v>
      </c>
      <c r="H539" s="156">
        <f>H540</f>
        <v>-2501.0000000000005</v>
      </c>
      <c r="I539" s="156">
        <f t="shared" ref="I539:K539" si="254">I540</f>
        <v>0</v>
      </c>
      <c r="J539" s="156">
        <f t="shared" si="254"/>
        <v>0</v>
      </c>
      <c r="K539" s="156">
        <f t="shared" si="254"/>
        <v>0</v>
      </c>
    </row>
    <row r="540" spans="1:13">
      <c r="A540" s="136"/>
      <c r="B540" s="87" t="s">
        <v>51</v>
      </c>
      <c r="C540" s="88" t="s">
        <v>20</v>
      </c>
      <c r="D540" s="88" t="s">
        <v>16</v>
      </c>
      <c r="E540" s="88" t="s">
        <v>544</v>
      </c>
      <c r="F540" s="88" t="s">
        <v>50</v>
      </c>
      <c r="G540" s="155">
        <f t="shared" si="253"/>
        <v>-2501.0000000000005</v>
      </c>
      <c r="H540" s="156">
        <f>'приложение 8.1.'!I1021</f>
        <v>-2501.0000000000005</v>
      </c>
      <c r="I540" s="156">
        <f>'приложение 8.1.'!J1021</f>
        <v>0</v>
      </c>
      <c r="J540" s="156">
        <f>'приложение 8.1.'!K1021</f>
        <v>0</v>
      </c>
      <c r="K540" s="156">
        <f>'приложение 8.1.'!L1021</f>
        <v>0</v>
      </c>
    </row>
    <row r="541" spans="1:13" ht="38.25">
      <c r="A541" s="133"/>
      <c r="B541" s="87" t="s">
        <v>94</v>
      </c>
      <c r="C541" s="88" t="s">
        <v>20</v>
      </c>
      <c r="D541" s="88" t="s">
        <v>16</v>
      </c>
      <c r="E541" s="88" t="s">
        <v>229</v>
      </c>
      <c r="F541" s="88"/>
      <c r="G541" s="155">
        <f>H541+I541+J541+K541</f>
        <v>1634.1</v>
      </c>
      <c r="H541" s="156">
        <f>H542</f>
        <v>1534.1</v>
      </c>
      <c r="I541" s="156">
        <f t="shared" ref="I541:K541" si="255">I542</f>
        <v>0</v>
      </c>
      <c r="J541" s="156">
        <f t="shared" si="255"/>
        <v>0</v>
      </c>
      <c r="K541" s="156">
        <f t="shared" si="255"/>
        <v>100</v>
      </c>
    </row>
    <row r="542" spans="1:13" ht="25.5">
      <c r="A542" s="133"/>
      <c r="B542" s="87" t="s">
        <v>230</v>
      </c>
      <c r="C542" s="88" t="s">
        <v>20</v>
      </c>
      <c r="D542" s="88" t="s">
        <v>16</v>
      </c>
      <c r="E542" s="88" t="s">
        <v>231</v>
      </c>
      <c r="F542" s="88"/>
      <c r="G542" s="155">
        <f>SUM(H542:K542)</f>
        <v>1634.1</v>
      </c>
      <c r="H542" s="156">
        <f>H543+H556+H563+H567</f>
        <v>1534.1</v>
      </c>
      <c r="I542" s="156">
        <f>I543+I556+I563+I567</f>
        <v>0</v>
      </c>
      <c r="J542" s="156">
        <f>J543+J556+J563+J567</f>
        <v>0</v>
      </c>
      <c r="K542" s="156">
        <f>K543+K556+K563+K567</f>
        <v>100</v>
      </c>
    </row>
    <row r="543" spans="1:13" ht="38.25">
      <c r="A543" s="133"/>
      <c r="B543" s="87" t="s">
        <v>232</v>
      </c>
      <c r="C543" s="88" t="s">
        <v>20</v>
      </c>
      <c r="D543" s="88" t="s">
        <v>16</v>
      </c>
      <c r="E543" s="88" t="s">
        <v>233</v>
      </c>
      <c r="F543" s="88"/>
      <c r="G543" s="155">
        <f>SUM(H543:K543)</f>
        <v>1634.1</v>
      </c>
      <c r="H543" s="156">
        <f>H544+H547+H550+H553</f>
        <v>1534.1</v>
      </c>
      <c r="I543" s="156">
        <f t="shared" ref="I543:K543" si="256">I547+I550+I553</f>
        <v>0</v>
      </c>
      <c r="J543" s="156">
        <f t="shared" si="256"/>
        <v>0</v>
      </c>
      <c r="K543" s="156">
        <f t="shared" si="256"/>
        <v>100</v>
      </c>
    </row>
    <row r="544" spans="1:13" s="132" customFormat="1" ht="25.5">
      <c r="A544" s="124"/>
      <c r="B544" s="95" t="s">
        <v>539</v>
      </c>
      <c r="C544" s="96" t="s">
        <v>20</v>
      </c>
      <c r="D544" s="96" t="s">
        <v>16</v>
      </c>
      <c r="E544" s="96" t="s">
        <v>594</v>
      </c>
      <c r="F544" s="96"/>
      <c r="G544" s="153">
        <f>SUM(H544:K544)</f>
        <v>1534.1</v>
      </c>
      <c r="H544" s="154">
        <f>H545</f>
        <v>1534.1</v>
      </c>
      <c r="I544" s="154">
        <f>I545</f>
        <v>0</v>
      </c>
      <c r="J544" s="154">
        <f>J545</f>
        <v>0</v>
      </c>
      <c r="K544" s="154">
        <f>K545</f>
        <v>0</v>
      </c>
      <c r="M544" s="226"/>
    </row>
    <row r="545" spans="1:11" s="131" customFormat="1" ht="54.75" customHeight="1">
      <c r="A545" s="129"/>
      <c r="B545" s="95" t="s">
        <v>88</v>
      </c>
      <c r="C545" s="96" t="s">
        <v>20</v>
      </c>
      <c r="D545" s="96" t="s">
        <v>16</v>
      </c>
      <c r="E545" s="96" t="s">
        <v>594</v>
      </c>
      <c r="F545" s="96" t="s">
        <v>49</v>
      </c>
      <c r="G545" s="153">
        <f t="shared" ref="G545:G546" si="257">H545+I545+J545+K545</f>
        <v>1534.1</v>
      </c>
      <c r="H545" s="154">
        <f>H546</f>
        <v>1534.1</v>
      </c>
      <c r="I545" s="154">
        <f t="shared" ref="I545:K545" si="258">I546</f>
        <v>0</v>
      </c>
      <c r="J545" s="154">
        <f t="shared" si="258"/>
        <v>0</v>
      </c>
      <c r="K545" s="154">
        <f t="shared" si="258"/>
        <v>0</v>
      </c>
    </row>
    <row r="546" spans="1:11" s="131" customFormat="1" ht="22.5" customHeight="1">
      <c r="A546" s="129"/>
      <c r="B546" s="95" t="s">
        <v>51</v>
      </c>
      <c r="C546" s="96" t="s">
        <v>20</v>
      </c>
      <c r="D546" s="96" t="s">
        <v>16</v>
      </c>
      <c r="E546" s="96" t="s">
        <v>594</v>
      </c>
      <c r="F546" s="96" t="s">
        <v>50</v>
      </c>
      <c r="G546" s="153">
        <f t="shared" si="257"/>
        <v>1534.1</v>
      </c>
      <c r="H546" s="154">
        <f>'приложение 8.1.'!I633</f>
        <v>1534.1</v>
      </c>
      <c r="I546" s="154">
        <f>'приложение 8.1.'!J633</f>
        <v>0</v>
      </c>
      <c r="J546" s="154">
        <f>'приложение 8.1.'!K633</f>
        <v>0</v>
      </c>
      <c r="K546" s="154">
        <f>'приложение 8.1.'!L633</f>
        <v>0</v>
      </c>
    </row>
    <row r="547" spans="1:11" ht="138.75" hidden="1" customHeight="1">
      <c r="A547" s="133"/>
      <c r="B547" s="87" t="s">
        <v>492</v>
      </c>
      <c r="C547" s="88" t="s">
        <v>20</v>
      </c>
      <c r="D547" s="88" t="s">
        <v>16</v>
      </c>
      <c r="E547" s="88" t="s">
        <v>234</v>
      </c>
      <c r="F547" s="88"/>
      <c r="G547" s="155">
        <f>SUM(H547:K547)</f>
        <v>0</v>
      </c>
      <c r="H547" s="156">
        <f>H548</f>
        <v>0</v>
      </c>
      <c r="I547" s="156">
        <f>I548</f>
        <v>0</v>
      </c>
      <c r="J547" s="156">
        <f>J548</f>
        <v>0</v>
      </c>
      <c r="K547" s="156">
        <f>K548</f>
        <v>0</v>
      </c>
    </row>
    <row r="548" spans="1:11" ht="51" hidden="1">
      <c r="A548" s="136"/>
      <c r="B548" s="87" t="s">
        <v>88</v>
      </c>
      <c r="C548" s="88" t="s">
        <v>20</v>
      </c>
      <c r="D548" s="88" t="s">
        <v>16</v>
      </c>
      <c r="E548" s="88" t="s">
        <v>234</v>
      </c>
      <c r="F548" s="88" t="s">
        <v>49</v>
      </c>
      <c r="G548" s="155">
        <f t="shared" ref="G548:G549" si="259">H548+I548+J548+K548</f>
        <v>0</v>
      </c>
      <c r="H548" s="156">
        <f>H549</f>
        <v>0</v>
      </c>
      <c r="I548" s="156">
        <f t="shared" ref="I548:K548" si="260">I549</f>
        <v>0</v>
      </c>
      <c r="J548" s="156">
        <f t="shared" si="260"/>
        <v>0</v>
      </c>
      <c r="K548" s="156">
        <f t="shared" si="260"/>
        <v>0</v>
      </c>
    </row>
    <row r="549" spans="1:11" hidden="1">
      <c r="A549" s="136"/>
      <c r="B549" s="87" t="s">
        <v>51</v>
      </c>
      <c r="C549" s="88" t="s">
        <v>20</v>
      </c>
      <c r="D549" s="88" t="s">
        <v>16</v>
      </c>
      <c r="E549" s="88" t="s">
        <v>234</v>
      </c>
      <c r="F549" s="88" t="s">
        <v>50</v>
      </c>
      <c r="G549" s="155">
        <f t="shared" si="259"/>
        <v>0</v>
      </c>
      <c r="H549" s="156">
        <f>'приложение 8.1.'!I637</f>
        <v>0</v>
      </c>
      <c r="I549" s="156">
        <f>'приложение 8.1.'!J637</f>
        <v>0</v>
      </c>
      <c r="J549" s="156">
        <f>'приложение 8.1.'!K637</f>
        <v>0</v>
      </c>
      <c r="K549" s="156">
        <f>'приложение 8.1.'!L637</f>
        <v>0</v>
      </c>
    </row>
    <row r="550" spans="1:11" ht="163.5" hidden="1" customHeight="1">
      <c r="A550" s="133"/>
      <c r="B550" s="87" t="s">
        <v>493</v>
      </c>
      <c r="C550" s="88" t="s">
        <v>20</v>
      </c>
      <c r="D550" s="88" t="s">
        <v>16</v>
      </c>
      <c r="E550" s="88" t="s">
        <v>235</v>
      </c>
      <c r="F550" s="88"/>
      <c r="G550" s="155">
        <f>SUM(H550:K550)</f>
        <v>0</v>
      </c>
      <c r="H550" s="156">
        <f>H551</f>
        <v>0</v>
      </c>
      <c r="I550" s="156">
        <f>I551</f>
        <v>0</v>
      </c>
      <c r="J550" s="156">
        <f>J551</f>
        <v>0</v>
      </c>
      <c r="K550" s="156">
        <f>K551</f>
        <v>0</v>
      </c>
    </row>
    <row r="551" spans="1:11" ht="51" hidden="1">
      <c r="A551" s="136"/>
      <c r="B551" s="87" t="s">
        <v>88</v>
      </c>
      <c r="C551" s="88" t="s">
        <v>20</v>
      </c>
      <c r="D551" s="88" t="s">
        <v>16</v>
      </c>
      <c r="E551" s="88" t="s">
        <v>235</v>
      </c>
      <c r="F551" s="88" t="s">
        <v>49</v>
      </c>
      <c r="G551" s="155">
        <f t="shared" ref="G551:G552" si="261">H551+I551+J551+K551</f>
        <v>0</v>
      </c>
      <c r="H551" s="156">
        <f>H552</f>
        <v>0</v>
      </c>
      <c r="I551" s="156">
        <f t="shared" ref="I551:K551" si="262">I552</f>
        <v>0</v>
      </c>
      <c r="J551" s="156">
        <f t="shared" si="262"/>
        <v>0</v>
      </c>
      <c r="K551" s="156">
        <f t="shared" si="262"/>
        <v>0</v>
      </c>
    </row>
    <row r="552" spans="1:11" hidden="1">
      <c r="A552" s="136"/>
      <c r="B552" s="87" t="s">
        <v>51</v>
      </c>
      <c r="C552" s="88" t="s">
        <v>20</v>
      </c>
      <c r="D552" s="88" t="s">
        <v>16</v>
      </c>
      <c r="E552" s="88" t="s">
        <v>235</v>
      </c>
      <c r="F552" s="88" t="s">
        <v>50</v>
      </c>
      <c r="G552" s="155">
        <f t="shared" si="261"/>
        <v>0</v>
      </c>
      <c r="H552" s="156">
        <f>'приложение 8.1.'!I641</f>
        <v>0</v>
      </c>
      <c r="I552" s="156">
        <f>'приложение 8.1.'!J641</f>
        <v>0</v>
      </c>
      <c r="J552" s="156">
        <f>'приложение 8.1.'!K641</f>
        <v>0</v>
      </c>
      <c r="K552" s="156">
        <f>'приложение 8.1.'!L641</f>
        <v>0</v>
      </c>
    </row>
    <row r="553" spans="1:11" s="229" customFormat="1" ht="57" customHeight="1">
      <c r="A553" s="214"/>
      <c r="B553" s="218" t="s">
        <v>588</v>
      </c>
      <c r="C553" s="227" t="s">
        <v>20</v>
      </c>
      <c r="D553" s="227" t="s">
        <v>16</v>
      </c>
      <c r="E553" s="227" t="s">
        <v>592</v>
      </c>
      <c r="F553" s="125"/>
      <c r="G553" s="215">
        <f>SUM(H553:K553)</f>
        <v>100</v>
      </c>
      <c r="H553" s="228">
        <f>H554</f>
        <v>0</v>
      </c>
      <c r="I553" s="228">
        <f t="shared" ref="I553:K553" si="263">I554</f>
        <v>0</v>
      </c>
      <c r="J553" s="228">
        <f t="shared" si="263"/>
        <v>0</v>
      </c>
      <c r="K553" s="228">
        <f t="shared" si="263"/>
        <v>100</v>
      </c>
    </row>
    <row r="554" spans="1:11" s="218" customFormat="1" ht="51">
      <c r="A554" s="214"/>
      <c r="B554" s="211" t="s">
        <v>224</v>
      </c>
      <c r="C554" s="227" t="s">
        <v>20</v>
      </c>
      <c r="D554" s="227" t="s">
        <v>16</v>
      </c>
      <c r="E554" s="227" t="s">
        <v>592</v>
      </c>
      <c r="F554" s="125" t="s">
        <v>49</v>
      </c>
      <c r="G554" s="215">
        <f>G555</f>
        <v>100</v>
      </c>
      <c r="H554" s="216">
        <f>H555</f>
        <v>0</v>
      </c>
      <c r="I554" s="216">
        <f>I555</f>
        <v>0</v>
      </c>
      <c r="J554" s="216">
        <f>J555</f>
        <v>0</v>
      </c>
      <c r="K554" s="216">
        <f>K555</f>
        <v>100</v>
      </c>
    </row>
    <row r="555" spans="1:11" s="218" customFormat="1">
      <c r="A555" s="214"/>
      <c r="B555" s="211" t="s">
        <v>51</v>
      </c>
      <c r="C555" s="227" t="s">
        <v>20</v>
      </c>
      <c r="D555" s="227" t="s">
        <v>16</v>
      </c>
      <c r="E555" s="227" t="s">
        <v>592</v>
      </c>
      <c r="F555" s="125" t="s">
        <v>50</v>
      </c>
      <c r="G555" s="215">
        <f>H555+I555+J555+K555</f>
        <v>100</v>
      </c>
      <c r="H555" s="216">
        <f>'приложение 8.1.'!I645</f>
        <v>0</v>
      </c>
      <c r="I555" s="216">
        <f>'приложение 8.1.'!J645</f>
        <v>0</v>
      </c>
      <c r="J555" s="216">
        <f>'приложение 8.1.'!K645</f>
        <v>0</v>
      </c>
      <c r="K555" s="216">
        <f>'приложение 8.1.'!L645</f>
        <v>100</v>
      </c>
    </row>
    <row r="556" spans="1:11" ht="38.25" hidden="1">
      <c r="A556" s="136"/>
      <c r="B556" s="87" t="s">
        <v>236</v>
      </c>
      <c r="C556" s="88" t="s">
        <v>20</v>
      </c>
      <c r="D556" s="88" t="s">
        <v>16</v>
      </c>
      <c r="E556" s="88" t="s">
        <v>237</v>
      </c>
      <c r="F556" s="88"/>
      <c r="G556" s="155">
        <f>SUM(H556:K556)</f>
        <v>0</v>
      </c>
      <c r="H556" s="156">
        <f>H557+H560</f>
        <v>0</v>
      </c>
      <c r="I556" s="156">
        <f>I557+I560</f>
        <v>0</v>
      </c>
      <c r="J556" s="156">
        <f>J557+J560</f>
        <v>0</v>
      </c>
      <c r="K556" s="156">
        <f>K557+K560</f>
        <v>0</v>
      </c>
    </row>
    <row r="557" spans="1:11" ht="38.25" hidden="1">
      <c r="A557" s="209"/>
      <c r="B557" s="204" t="s">
        <v>200</v>
      </c>
      <c r="C557" s="88" t="s">
        <v>20</v>
      </c>
      <c r="D557" s="88" t="s">
        <v>16</v>
      </c>
      <c r="E557" s="88" t="s">
        <v>238</v>
      </c>
      <c r="F557" s="134"/>
      <c r="G557" s="201">
        <f t="shared" ref="G557:G559" si="264">H557+I557+J557+K557</f>
        <v>0</v>
      </c>
      <c r="H557" s="205">
        <f>H558</f>
        <v>0</v>
      </c>
      <c r="I557" s="205">
        <f t="shared" ref="I557:K558" si="265">I558</f>
        <v>0</v>
      </c>
      <c r="J557" s="205">
        <f t="shared" si="265"/>
        <v>0</v>
      </c>
      <c r="K557" s="205">
        <f t="shared" si="265"/>
        <v>0</v>
      </c>
    </row>
    <row r="558" spans="1:11" ht="51" hidden="1">
      <c r="A558" s="208"/>
      <c r="B558" s="204" t="s">
        <v>88</v>
      </c>
      <c r="C558" s="88" t="s">
        <v>20</v>
      </c>
      <c r="D558" s="88" t="s">
        <v>16</v>
      </c>
      <c r="E558" s="88" t="s">
        <v>238</v>
      </c>
      <c r="F558" s="134" t="s">
        <v>49</v>
      </c>
      <c r="G558" s="201">
        <f t="shared" si="264"/>
        <v>0</v>
      </c>
      <c r="H558" s="205">
        <f>H559</f>
        <v>0</v>
      </c>
      <c r="I558" s="205">
        <f t="shared" si="265"/>
        <v>0</v>
      </c>
      <c r="J558" s="205">
        <f t="shared" si="265"/>
        <v>0</v>
      </c>
      <c r="K558" s="205">
        <f t="shared" si="265"/>
        <v>0</v>
      </c>
    </row>
    <row r="559" spans="1:11" hidden="1">
      <c r="A559" s="208"/>
      <c r="B559" s="204" t="s">
        <v>51</v>
      </c>
      <c r="C559" s="88" t="s">
        <v>20</v>
      </c>
      <c r="D559" s="88" t="s">
        <v>16</v>
      </c>
      <c r="E559" s="88" t="s">
        <v>238</v>
      </c>
      <c r="F559" s="134" t="s">
        <v>50</v>
      </c>
      <c r="G559" s="201">
        <f t="shared" si="264"/>
        <v>0</v>
      </c>
      <c r="H559" s="205">
        <f>'приложение 8.1.'!I650</f>
        <v>0</v>
      </c>
      <c r="I559" s="205">
        <f>'приложение 8.1.'!J650</f>
        <v>0</v>
      </c>
      <c r="J559" s="205">
        <f>'приложение 8.1.'!K650</f>
        <v>0</v>
      </c>
      <c r="K559" s="205">
        <f>'приложение 8.1.'!L650</f>
        <v>0</v>
      </c>
    </row>
    <row r="560" spans="1:11" ht="300" hidden="1" customHeight="1">
      <c r="A560" s="136"/>
      <c r="B560" s="77" t="s">
        <v>494</v>
      </c>
      <c r="C560" s="88" t="s">
        <v>240</v>
      </c>
      <c r="D560" s="88" t="s">
        <v>16</v>
      </c>
      <c r="E560" s="88" t="s">
        <v>239</v>
      </c>
      <c r="F560" s="88"/>
      <c r="G560" s="155">
        <f>SUM(H560:K560)</f>
        <v>0</v>
      </c>
      <c r="H560" s="156">
        <f>H561</f>
        <v>0</v>
      </c>
      <c r="I560" s="156">
        <f t="shared" ref="I560:K561" si="266">I561</f>
        <v>0</v>
      </c>
      <c r="J560" s="156">
        <f t="shared" si="266"/>
        <v>0</v>
      </c>
      <c r="K560" s="156">
        <f t="shared" si="266"/>
        <v>0</v>
      </c>
    </row>
    <row r="561" spans="1:11" ht="51" hidden="1">
      <c r="A561" s="208"/>
      <c r="B561" s="204" t="s">
        <v>88</v>
      </c>
      <c r="C561" s="88" t="s">
        <v>20</v>
      </c>
      <c r="D561" s="88" t="s">
        <v>16</v>
      </c>
      <c r="E561" s="88" t="s">
        <v>239</v>
      </c>
      <c r="F561" s="134" t="s">
        <v>49</v>
      </c>
      <c r="G561" s="201">
        <f t="shared" ref="G561:G570" si="267">H561+I561+J561+K561</f>
        <v>0</v>
      </c>
      <c r="H561" s="205">
        <f>H562</f>
        <v>0</v>
      </c>
      <c r="I561" s="205">
        <f t="shared" si="266"/>
        <v>0</v>
      </c>
      <c r="J561" s="205">
        <f t="shared" si="266"/>
        <v>0</v>
      </c>
      <c r="K561" s="205">
        <f t="shared" si="266"/>
        <v>0</v>
      </c>
    </row>
    <row r="562" spans="1:11" hidden="1">
      <c r="A562" s="208"/>
      <c r="B562" s="204" t="s">
        <v>51</v>
      </c>
      <c r="C562" s="88" t="s">
        <v>20</v>
      </c>
      <c r="D562" s="88" t="s">
        <v>16</v>
      </c>
      <c r="E562" s="88" t="s">
        <v>239</v>
      </c>
      <c r="F562" s="134" t="s">
        <v>50</v>
      </c>
      <c r="G562" s="201">
        <f t="shared" si="267"/>
        <v>0</v>
      </c>
      <c r="H562" s="205">
        <f>'приложение 8.1.'!I654</f>
        <v>0</v>
      </c>
      <c r="I562" s="205">
        <f>'приложение 8.1.'!J654</f>
        <v>0</v>
      </c>
      <c r="J562" s="205">
        <f>'приложение 8.1.'!K654</f>
        <v>0</v>
      </c>
      <c r="K562" s="205">
        <f>'приложение 8.1.'!L654</f>
        <v>0</v>
      </c>
    </row>
    <row r="563" spans="1:11" ht="38.25" hidden="1">
      <c r="A563" s="213"/>
      <c r="B563" s="204" t="s">
        <v>406</v>
      </c>
      <c r="C563" s="88" t="s">
        <v>20</v>
      </c>
      <c r="D563" s="88" t="s">
        <v>16</v>
      </c>
      <c r="E563" s="88" t="s">
        <v>407</v>
      </c>
      <c r="F563" s="134"/>
      <c r="G563" s="155">
        <f t="shared" si="267"/>
        <v>0</v>
      </c>
      <c r="H563" s="205">
        <f>H564</f>
        <v>0</v>
      </c>
      <c r="I563" s="205">
        <f t="shared" ref="I563:K565" si="268">I564</f>
        <v>0</v>
      </c>
      <c r="J563" s="205">
        <f t="shared" si="268"/>
        <v>0</v>
      </c>
      <c r="K563" s="205">
        <f t="shared" si="268"/>
        <v>0</v>
      </c>
    </row>
    <row r="564" spans="1:11" ht="25.5" hidden="1">
      <c r="A564" s="213"/>
      <c r="B564" s="87" t="s">
        <v>217</v>
      </c>
      <c r="C564" s="88" t="s">
        <v>20</v>
      </c>
      <c r="D564" s="88" t="s">
        <v>16</v>
      </c>
      <c r="E564" s="88" t="s">
        <v>567</v>
      </c>
      <c r="F564" s="134"/>
      <c r="G564" s="155">
        <f t="shared" si="267"/>
        <v>0</v>
      </c>
      <c r="H564" s="205">
        <f>H565</f>
        <v>0</v>
      </c>
      <c r="I564" s="205">
        <f t="shared" si="268"/>
        <v>0</v>
      </c>
      <c r="J564" s="205">
        <f t="shared" si="268"/>
        <v>0</v>
      </c>
      <c r="K564" s="205">
        <f t="shared" si="268"/>
        <v>0</v>
      </c>
    </row>
    <row r="565" spans="1:11" ht="51" hidden="1">
      <c r="A565" s="136"/>
      <c r="B565" s="87" t="s">
        <v>88</v>
      </c>
      <c r="C565" s="88" t="s">
        <v>20</v>
      </c>
      <c r="D565" s="88" t="s">
        <v>16</v>
      </c>
      <c r="E565" s="88" t="s">
        <v>567</v>
      </c>
      <c r="F565" s="88" t="s">
        <v>49</v>
      </c>
      <c r="G565" s="155">
        <f t="shared" si="267"/>
        <v>0</v>
      </c>
      <c r="H565" s="156">
        <f>H566</f>
        <v>0</v>
      </c>
      <c r="I565" s="156">
        <f t="shared" si="268"/>
        <v>0</v>
      </c>
      <c r="J565" s="156">
        <f t="shared" si="268"/>
        <v>0</v>
      </c>
      <c r="K565" s="156">
        <f t="shared" si="268"/>
        <v>0</v>
      </c>
    </row>
    <row r="566" spans="1:11" hidden="1">
      <c r="A566" s="136"/>
      <c r="B566" s="87" t="s">
        <v>51</v>
      </c>
      <c r="C566" s="88" t="s">
        <v>20</v>
      </c>
      <c r="D566" s="88" t="s">
        <v>16</v>
      </c>
      <c r="E566" s="88" t="s">
        <v>567</v>
      </c>
      <c r="F566" s="88" t="s">
        <v>50</v>
      </c>
      <c r="G566" s="155">
        <f t="shared" si="267"/>
        <v>0</v>
      </c>
      <c r="H566" s="156">
        <f>'приложение 8.1.'!I659</f>
        <v>0</v>
      </c>
      <c r="I566" s="156">
        <f>'приложение 8.1.'!J659</f>
        <v>0</v>
      </c>
      <c r="J566" s="156">
        <f>'приложение 8.1.'!K659</f>
        <v>0</v>
      </c>
      <c r="K566" s="156">
        <f>'приложение 8.1.'!L659</f>
        <v>0</v>
      </c>
    </row>
    <row r="567" spans="1:11" ht="51" hidden="1">
      <c r="A567" s="213"/>
      <c r="B567" s="204" t="s">
        <v>408</v>
      </c>
      <c r="C567" s="88" t="s">
        <v>20</v>
      </c>
      <c r="D567" s="88" t="s">
        <v>16</v>
      </c>
      <c r="E567" s="88" t="s">
        <v>409</v>
      </c>
      <c r="F567" s="134"/>
      <c r="G567" s="155">
        <f t="shared" si="267"/>
        <v>0</v>
      </c>
      <c r="H567" s="205">
        <f>H568</f>
        <v>0</v>
      </c>
      <c r="I567" s="205">
        <f t="shared" ref="I567:K569" si="269">I568</f>
        <v>0</v>
      </c>
      <c r="J567" s="205">
        <f t="shared" si="269"/>
        <v>0</v>
      </c>
      <c r="K567" s="205">
        <f t="shared" si="269"/>
        <v>0</v>
      </c>
    </row>
    <row r="568" spans="1:11" ht="25.5" hidden="1">
      <c r="A568" s="213"/>
      <c r="B568" s="87" t="s">
        <v>217</v>
      </c>
      <c r="C568" s="88" t="s">
        <v>20</v>
      </c>
      <c r="D568" s="88" t="s">
        <v>16</v>
      </c>
      <c r="E568" s="88" t="s">
        <v>566</v>
      </c>
      <c r="F568" s="134"/>
      <c r="G568" s="155">
        <f t="shared" si="267"/>
        <v>0</v>
      </c>
      <c r="H568" s="205">
        <f>H569</f>
        <v>0</v>
      </c>
      <c r="I568" s="205">
        <f t="shared" si="269"/>
        <v>0</v>
      </c>
      <c r="J568" s="205">
        <f t="shared" si="269"/>
        <v>0</v>
      </c>
      <c r="K568" s="205">
        <f t="shared" si="269"/>
        <v>0</v>
      </c>
    </row>
    <row r="569" spans="1:11" ht="51" hidden="1">
      <c r="A569" s="136"/>
      <c r="B569" s="87" t="s">
        <v>88</v>
      </c>
      <c r="C569" s="88" t="s">
        <v>20</v>
      </c>
      <c r="D569" s="88" t="s">
        <v>16</v>
      </c>
      <c r="E569" s="88" t="s">
        <v>566</v>
      </c>
      <c r="F569" s="88" t="s">
        <v>49</v>
      </c>
      <c r="G569" s="155">
        <f t="shared" si="267"/>
        <v>0</v>
      </c>
      <c r="H569" s="156">
        <f>H570</f>
        <v>0</v>
      </c>
      <c r="I569" s="156">
        <f t="shared" si="269"/>
        <v>0</v>
      </c>
      <c r="J569" s="156">
        <f t="shared" si="269"/>
        <v>0</v>
      </c>
      <c r="K569" s="156">
        <f t="shared" si="269"/>
        <v>0</v>
      </c>
    </row>
    <row r="570" spans="1:11" hidden="1">
      <c r="A570" s="136"/>
      <c r="B570" s="87" t="s">
        <v>51</v>
      </c>
      <c r="C570" s="88" t="s">
        <v>20</v>
      </c>
      <c r="D570" s="88" t="s">
        <v>16</v>
      </c>
      <c r="E570" s="88" t="s">
        <v>566</v>
      </c>
      <c r="F570" s="88" t="s">
        <v>50</v>
      </c>
      <c r="G570" s="155">
        <f t="shared" si="267"/>
        <v>0</v>
      </c>
      <c r="H570" s="156">
        <f>'приложение 8.1.'!I664</f>
        <v>0</v>
      </c>
      <c r="I570" s="156">
        <f>'приложение 8.1.'!J664</f>
        <v>0</v>
      </c>
      <c r="J570" s="156">
        <f>'приложение 8.1.'!K664</f>
        <v>0</v>
      </c>
      <c r="K570" s="156">
        <f>'приложение 8.1.'!L664</f>
        <v>0</v>
      </c>
    </row>
    <row r="571" spans="1:11" ht="51">
      <c r="A571" s="133"/>
      <c r="B571" s="87" t="s">
        <v>516</v>
      </c>
      <c r="C571" s="88" t="s">
        <v>20</v>
      </c>
      <c r="D571" s="88" t="s">
        <v>16</v>
      </c>
      <c r="E571" s="88" t="s">
        <v>221</v>
      </c>
      <c r="F571" s="88"/>
      <c r="G571" s="155">
        <f>H571+I571+J571+K571</f>
        <v>425</v>
      </c>
      <c r="H571" s="156">
        <f>H572</f>
        <v>0</v>
      </c>
      <c r="I571" s="156">
        <f t="shared" ref="I571:K571" si="270">I572</f>
        <v>0</v>
      </c>
      <c r="J571" s="156">
        <f t="shared" si="270"/>
        <v>0</v>
      </c>
      <c r="K571" s="156">
        <f t="shared" si="270"/>
        <v>425</v>
      </c>
    </row>
    <row r="572" spans="1:11" ht="38.25">
      <c r="A572" s="133"/>
      <c r="B572" s="87" t="s">
        <v>241</v>
      </c>
      <c r="C572" s="88" t="s">
        <v>20</v>
      </c>
      <c r="D572" s="88" t="s">
        <v>16</v>
      </c>
      <c r="E572" s="88" t="s">
        <v>223</v>
      </c>
      <c r="F572" s="88"/>
      <c r="G572" s="155">
        <f>SUM(H572:K572)</f>
        <v>425</v>
      </c>
      <c r="H572" s="156">
        <f>H573+H576+H579</f>
        <v>0</v>
      </c>
      <c r="I572" s="156">
        <f t="shared" ref="I572:K572" si="271">I573+I576+I579</f>
        <v>0</v>
      </c>
      <c r="J572" s="156">
        <f t="shared" si="271"/>
        <v>0</v>
      </c>
      <c r="K572" s="156">
        <f t="shared" si="271"/>
        <v>425</v>
      </c>
    </row>
    <row r="573" spans="1:11" ht="38.25" hidden="1">
      <c r="A573" s="184"/>
      <c r="B573" s="87" t="s">
        <v>200</v>
      </c>
      <c r="C573" s="88" t="s">
        <v>20</v>
      </c>
      <c r="D573" s="88" t="s">
        <v>16</v>
      </c>
      <c r="E573" s="88" t="s">
        <v>242</v>
      </c>
      <c r="F573" s="88"/>
      <c r="G573" s="155">
        <f t="shared" ref="G573:G575" si="272">H573+I573+J573+K573</f>
        <v>0</v>
      </c>
      <c r="H573" s="156">
        <f>H574</f>
        <v>0</v>
      </c>
      <c r="I573" s="156">
        <f t="shared" ref="I573:K574" si="273">I574</f>
        <v>0</v>
      </c>
      <c r="J573" s="156">
        <f t="shared" si="273"/>
        <v>0</v>
      </c>
      <c r="K573" s="156">
        <f t="shared" si="273"/>
        <v>0</v>
      </c>
    </row>
    <row r="574" spans="1:11" ht="51" hidden="1">
      <c r="A574" s="136"/>
      <c r="B574" s="87" t="s">
        <v>88</v>
      </c>
      <c r="C574" s="88" t="s">
        <v>20</v>
      </c>
      <c r="D574" s="88" t="s">
        <v>16</v>
      </c>
      <c r="E574" s="88" t="s">
        <v>242</v>
      </c>
      <c r="F574" s="88" t="s">
        <v>49</v>
      </c>
      <c r="G574" s="155">
        <f t="shared" si="272"/>
        <v>0</v>
      </c>
      <c r="H574" s="156">
        <f>H575</f>
        <v>0</v>
      </c>
      <c r="I574" s="156">
        <f t="shared" si="273"/>
        <v>0</v>
      </c>
      <c r="J574" s="156">
        <f t="shared" si="273"/>
        <v>0</v>
      </c>
      <c r="K574" s="156">
        <f t="shared" si="273"/>
        <v>0</v>
      </c>
    </row>
    <row r="575" spans="1:11" hidden="1">
      <c r="A575" s="136"/>
      <c r="B575" s="87" t="s">
        <v>51</v>
      </c>
      <c r="C575" s="88" t="s">
        <v>20</v>
      </c>
      <c r="D575" s="88" t="s">
        <v>16</v>
      </c>
      <c r="E575" s="88" t="s">
        <v>242</v>
      </c>
      <c r="F575" s="88" t="s">
        <v>50</v>
      </c>
      <c r="G575" s="155">
        <f t="shared" si="272"/>
        <v>0</v>
      </c>
      <c r="H575" s="156">
        <f>'приложение 8.1.'!I670</f>
        <v>0</v>
      </c>
      <c r="I575" s="156">
        <f>'приложение 8.1.'!J670</f>
        <v>0</v>
      </c>
      <c r="J575" s="156">
        <f>'приложение 8.1.'!K670</f>
        <v>0</v>
      </c>
      <c r="K575" s="156">
        <f>'приложение 8.1.'!L670</f>
        <v>0</v>
      </c>
    </row>
    <row r="576" spans="1:11" ht="300.75" hidden="1" customHeight="1">
      <c r="A576" s="136"/>
      <c r="B576" s="78" t="s">
        <v>494</v>
      </c>
      <c r="C576" s="88" t="s">
        <v>240</v>
      </c>
      <c r="D576" s="88" t="s">
        <v>16</v>
      </c>
      <c r="E576" s="88" t="s">
        <v>243</v>
      </c>
      <c r="F576" s="88"/>
      <c r="G576" s="155">
        <f>SUM(H576:K576)</f>
        <v>0</v>
      </c>
      <c r="H576" s="156">
        <f>H577</f>
        <v>0</v>
      </c>
      <c r="I576" s="156">
        <f t="shared" ref="I576:K577" si="274">I577</f>
        <v>0</v>
      </c>
      <c r="J576" s="156">
        <f t="shared" si="274"/>
        <v>0</v>
      </c>
      <c r="K576" s="156">
        <f t="shared" si="274"/>
        <v>0</v>
      </c>
    </row>
    <row r="577" spans="1:13" ht="51" hidden="1">
      <c r="A577" s="136"/>
      <c r="B577" s="87" t="s">
        <v>88</v>
      </c>
      <c r="C577" s="88" t="s">
        <v>20</v>
      </c>
      <c r="D577" s="88" t="s">
        <v>16</v>
      </c>
      <c r="E577" s="88" t="s">
        <v>243</v>
      </c>
      <c r="F577" s="88" t="s">
        <v>49</v>
      </c>
      <c r="G577" s="155">
        <f t="shared" ref="G577:G578" si="275">H577+I577+J577+K577</f>
        <v>0</v>
      </c>
      <c r="H577" s="156">
        <f>H578</f>
        <v>0</v>
      </c>
      <c r="I577" s="156">
        <f t="shared" si="274"/>
        <v>0</v>
      </c>
      <c r="J577" s="156">
        <f t="shared" si="274"/>
        <v>0</v>
      </c>
      <c r="K577" s="156">
        <f t="shared" si="274"/>
        <v>0</v>
      </c>
    </row>
    <row r="578" spans="1:13" hidden="1">
      <c r="A578" s="136"/>
      <c r="B578" s="87" t="s">
        <v>51</v>
      </c>
      <c r="C578" s="88" t="s">
        <v>20</v>
      </c>
      <c r="D578" s="88" t="s">
        <v>16</v>
      </c>
      <c r="E578" s="88" t="s">
        <v>243</v>
      </c>
      <c r="F578" s="88" t="s">
        <v>50</v>
      </c>
      <c r="G578" s="155">
        <f t="shared" si="275"/>
        <v>0</v>
      </c>
      <c r="H578" s="156">
        <f>'приложение 8.1.'!I674</f>
        <v>0</v>
      </c>
      <c r="I578" s="156">
        <f>'приложение 8.1.'!J674</f>
        <v>0</v>
      </c>
      <c r="J578" s="156">
        <f>'приложение 8.1.'!K674</f>
        <v>0</v>
      </c>
      <c r="K578" s="156">
        <f>'приложение 8.1.'!L674</f>
        <v>0</v>
      </c>
    </row>
    <row r="579" spans="1:13" s="229" customFormat="1" ht="57" customHeight="1">
      <c r="A579" s="214"/>
      <c r="B579" s="211" t="s">
        <v>588</v>
      </c>
      <c r="C579" s="227" t="s">
        <v>20</v>
      </c>
      <c r="D579" s="227" t="s">
        <v>16</v>
      </c>
      <c r="E579" s="227" t="s">
        <v>591</v>
      </c>
      <c r="F579" s="125"/>
      <c r="G579" s="215">
        <f>SUM(H579:K579)</f>
        <v>425</v>
      </c>
      <c r="H579" s="228">
        <f>H580</f>
        <v>0</v>
      </c>
      <c r="I579" s="228">
        <f t="shared" ref="I579:K579" si="276">I580</f>
        <v>0</v>
      </c>
      <c r="J579" s="228">
        <f t="shared" si="276"/>
        <v>0</v>
      </c>
      <c r="K579" s="228">
        <f t="shared" si="276"/>
        <v>425</v>
      </c>
    </row>
    <row r="580" spans="1:13" s="218" customFormat="1" ht="51">
      <c r="A580" s="214"/>
      <c r="B580" s="211" t="s">
        <v>224</v>
      </c>
      <c r="C580" s="227" t="s">
        <v>20</v>
      </c>
      <c r="D580" s="227" t="s">
        <v>16</v>
      </c>
      <c r="E580" s="227" t="s">
        <v>591</v>
      </c>
      <c r="F580" s="125" t="s">
        <v>49</v>
      </c>
      <c r="G580" s="215">
        <f>G581</f>
        <v>425</v>
      </c>
      <c r="H580" s="216">
        <f>H581</f>
        <v>0</v>
      </c>
      <c r="I580" s="216">
        <f>I581</f>
        <v>0</v>
      </c>
      <c r="J580" s="216">
        <f>J581</f>
        <v>0</v>
      </c>
      <c r="K580" s="216">
        <f>K581</f>
        <v>425</v>
      </c>
    </row>
    <row r="581" spans="1:13" s="218" customFormat="1">
      <c r="A581" s="214"/>
      <c r="B581" s="211" t="s">
        <v>51</v>
      </c>
      <c r="C581" s="227" t="s">
        <v>20</v>
      </c>
      <c r="D581" s="227" t="s">
        <v>16</v>
      </c>
      <c r="E581" s="227" t="s">
        <v>591</v>
      </c>
      <c r="F581" s="125" t="s">
        <v>50</v>
      </c>
      <c r="G581" s="215">
        <f>H581+I581+J581+K581</f>
        <v>425</v>
      </c>
      <c r="H581" s="216">
        <f>'приложение 8.1.'!I678</f>
        <v>0</v>
      </c>
      <c r="I581" s="216">
        <f>'приложение 8.1.'!J678</f>
        <v>0</v>
      </c>
      <c r="J581" s="216">
        <f>'приложение 8.1.'!K678</f>
        <v>0</v>
      </c>
      <c r="K581" s="216">
        <f>'приложение 8.1.'!L678</f>
        <v>425</v>
      </c>
    </row>
    <row r="582" spans="1:13" ht="63.75" hidden="1">
      <c r="A582" s="203"/>
      <c r="B582" s="204" t="s">
        <v>157</v>
      </c>
      <c r="C582" s="134" t="s">
        <v>20</v>
      </c>
      <c r="D582" s="88" t="s">
        <v>16</v>
      </c>
      <c r="E582" s="230" t="s">
        <v>225</v>
      </c>
      <c r="F582" s="134"/>
      <c r="G582" s="201">
        <f t="shared" ref="G582" si="277">SUM(H582:K582)</f>
        <v>0</v>
      </c>
      <c r="H582" s="207">
        <f>H583</f>
        <v>0</v>
      </c>
      <c r="I582" s="207">
        <f t="shared" ref="I582:K584" si="278">I583</f>
        <v>0</v>
      </c>
      <c r="J582" s="207">
        <f t="shared" si="278"/>
        <v>0</v>
      </c>
      <c r="K582" s="207">
        <f t="shared" si="278"/>
        <v>0</v>
      </c>
    </row>
    <row r="583" spans="1:13" ht="25.5" hidden="1">
      <c r="A583" s="203"/>
      <c r="B583" s="87" t="s">
        <v>217</v>
      </c>
      <c r="C583" s="134" t="s">
        <v>20</v>
      </c>
      <c r="D583" s="88" t="s">
        <v>16</v>
      </c>
      <c r="E583" s="230" t="s">
        <v>226</v>
      </c>
      <c r="F583" s="134"/>
      <c r="G583" s="201">
        <f>SUM(H583:K583)</f>
        <v>0</v>
      </c>
      <c r="H583" s="207">
        <f>H584</f>
        <v>0</v>
      </c>
      <c r="I583" s="207">
        <f t="shared" si="278"/>
        <v>0</v>
      </c>
      <c r="J583" s="207">
        <f t="shared" si="278"/>
        <v>0</v>
      </c>
      <c r="K583" s="207">
        <f t="shared" si="278"/>
        <v>0</v>
      </c>
    </row>
    <row r="584" spans="1:13" ht="51" hidden="1">
      <c r="A584" s="203"/>
      <c r="B584" s="204" t="s">
        <v>224</v>
      </c>
      <c r="C584" s="134" t="s">
        <v>20</v>
      </c>
      <c r="D584" s="88" t="s">
        <v>16</v>
      </c>
      <c r="E584" s="230" t="s">
        <v>226</v>
      </c>
      <c r="F584" s="134" t="s">
        <v>49</v>
      </c>
      <c r="G584" s="201">
        <f>SUM(H584:K584)</f>
        <v>0</v>
      </c>
      <c r="H584" s="205">
        <f>H585</f>
        <v>0</v>
      </c>
      <c r="I584" s="205">
        <f t="shared" si="278"/>
        <v>0</v>
      </c>
      <c r="J584" s="205">
        <f t="shared" si="278"/>
        <v>0</v>
      </c>
      <c r="K584" s="205">
        <f t="shared" si="278"/>
        <v>0</v>
      </c>
    </row>
    <row r="585" spans="1:13" ht="51" hidden="1">
      <c r="A585" s="203"/>
      <c r="B585" s="204" t="s">
        <v>227</v>
      </c>
      <c r="C585" s="134" t="s">
        <v>20</v>
      </c>
      <c r="D585" s="88" t="s">
        <v>16</v>
      </c>
      <c r="E585" s="230" t="s">
        <v>226</v>
      </c>
      <c r="F585" s="134" t="s">
        <v>228</v>
      </c>
      <c r="G585" s="201">
        <f>SUM(H585:K585)</f>
        <v>0</v>
      </c>
      <c r="H585" s="205">
        <f>'приложение 8.1.'!I683</f>
        <v>0</v>
      </c>
      <c r="I585" s="205">
        <f>'приложение 8.1.'!J683</f>
        <v>0</v>
      </c>
      <c r="J585" s="205">
        <f>'приложение 8.1.'!K683</f>
        <v>0</v>
      </c>
      <c r="K585" s="205">
        <f>'приложение 8.1.'!L683</f>
        <v>0</v>
      </c>
    </row>
    <row r="586" spans="1:13" ht="25.5" hidden="1">
      <c r="A586" s="198"/>
      <c r="B586" s="199" t="s">
        <v>31</v>
      </c>
      <c r="C586" s="200" t="s">
        <v>20</v>
      </c>
      <c r="D586" s="200" t="s">
        <v>20</v>
      </c>
      <c r="E586" s="200"/>
      <c r="F586" s="200"/>
      <c r="G586" s="201">
        <f>H586+I586+J586+K586</f>
        <v>0</v>
      </c>
      <c r="H586" s="201">
        <f>H587+H604+H608+H616+H620</f>
        <v>0</v>
      </c>
      <c r="I586" s="201">
        <f t="shared" ref="I586:K586" si="279">I587+I604+I608+I616+I620</f>
        <v>0</v>
      </c>
      <c r="J586" s="201">
        <f t="shared" si="279"/>
        <v>0</v>
      </c>
      <c r="K586" s="201">
        <f t="shared" si="279"/>
        <v>0</v>
      </c>
    </row>
    <row r="587" spans="1:13" ht="38.25" hidden="1">
      <c r="A587" s="180"/>
      <c r="B587" s="231" t="s">
        <v>161</v>
      </c>
      <c r="C587" s="88" t="s">
        <v>20</v>
      </c>
      <c r="D587" s="88" t="s">
        <v>20</v>
      </c>
      <c r="E587" s="88" t="s">
        <v>301</v>
      </c>
      <c r="F587" s="90"/>
      <c r="G587" s="155">
        <f t="shared" ref="G587" si="280">H587+I587+J587+K587</f>
        <v>0</v>
      </c>
      <c r="H587" s="156">
        <f>H588</f>
        <v>0</v>
      </c>
      <c r="I587" s="156">
        <f t="shared" ref="I587:K587" si="281">I588</f>
        <v>0</v>
      </c>
      <c r="J587" s="156">
        <f t="shared" si="281"/>
        <v>0</v>
      </c>
      <c r="K587" s="156">
        <f t="shared" si="281"/>
        <v>0</v>
      </c>
    </row>
    <row r="588" spans="1:13" ht="38.25" hidden="1">
      <c r="A588" s="180"/>
      <c r="B588" s="231" t="s">
        <v>205</v>
      </c>
      <c r="C588" s="88" t="s">
        <v>20</v>
      </c>
      <c r="D588" s="88" t="s">
        <v>20</v>
      </c>
      <c r="E588" s="88" t="s">
        <v>323</v>
      </c>
      <c r="F588" s="90"/>
      <c r="G588" s="155">
        <f>SUM(H588:K588)</f>
        <v>0</v>
      </c>
      <c r="H588" s="156">
        <f>H589+H593+H600+H596</f>
        <v>0</v>
      </c>
      <c r="I588" s="156">
        <f t="shared" ref="I588:K588" si="282">I589+I593+I600+I596</f>
        <v>0</v>
      </c>
      <c r="J588" s="156">
        <f t="shared" si="282"/>
        <v>0</v>
      </c>
      <c r="K588" s="156">
        <f t="shared" si="282"/>
        <v>0</v>
      </c>
    </row>
    <row r="589" spans="1:13" ht="138.75" hidden="1" customHeight="1">
      <c r="A589" s="133"/>
      <c r="B589" s="76" t="s">
        <v>511</v>
      </c>
      <c r="C589" s="88" t="s">
        <v>20</v>
      </c>
      <c r="D589" s="88" t="s">
        <v>20</v>
      </c>
      <c r="E589" s="88" t="s">
        <v>320</v>
      </c>
      <c r="F589" s="90"/>
      <c r="G589" s="155">
        <f t="shared" ref="G589:G599" si="283">H589+I589+J589+K589</f>
        <v>0</v>
      </c>
      <c r="H589" s="156">
        <f t="shared" ref="H589:K590" si="284">H590</f>
        <v>0</v>
      </c>
      <c r="I589" s="156">
        <f t="shared" si="284"/>
        <v>0</v>
      </c>
      <c r="J589" s="156">
        <f t="shared" si="284"/>
        <v>0</v>
      </c>
      <c r="K589" s="156">
        <f t="shared" si="284"/>
        <v>0</v>
      </c>
    </row>
    <row r="590" spans="1:13" ht="51" hidden="1">
      <c r="A590" s="136"/>
      <c r="B590" s="87" t="s">
        <v>88</v>
      </c>
      <c r="C590" s="88" t="s">
        <v>20</v>
      </c>
      <c r="D590" s="88" t="s">
        <v>20</v>
      </c>
      <c r="E590" s="88" t="s">
        <v>320</v>
      </c>
      <c r="F590" s="88" t="s">
        <v>49</v>
      </c>
      <c r="G590" s="155">
        <f t="shared" si="283"/>
        <v>0</v>
      </c>
      <c r="H590" s="156">
        <f t="shared" si="284"/>
        <v>0</v>
      </c>
      <c r="I590" s="156">
        <f t="shared" si="284"/>
        <v>0</v>
      </c>
      <c r="J590" s="156">
        <f>J591+J592</f>
        <v>0</v>
      </c>
      <c r="K590" s="156">
        <f>K591</f>
        <v>0</v>
      </c>
    </row>
    <row r="591" spans="1:13" hidden="1">
      <c r="A591" s="136"/>
      <c r="B591" s="87" t="s">
        <v>51</v>
      </c>
      <c r="C591" s="88" t="s">
        <v>20</v>
      </c>
      <c r="D591" s="88" t="s">
        <v>20</v>
      </c>
      <c r="E591" s="88" t="s">
        <v>320</v>
      </c>
      <c r="F591" s="88" t="s">
        <v>50</v>
      </c>
      <c r="G591" s="155">
        <f t="shared" si="283"/>
        <v>0</v>
      </c>
      <c r="H591" s="156">
        <f>'приложение 8.1.'!I1029</f>
        <v>0</v>
      </c>
      <c r="I591" s="156">
        <f>'приложение 8.1.'!J1029</f>
        <v>0</v>
      </c>
      <c r="J591" s="156">
        <f>'приложение 8.1.'!K1029</f>
        <v>0</v>
      </c>
      <c r="K591" s="156">
        <f>'приложение 8.1.'!L1029</f>
        <v>0</v>
      </c>
      <c r="M591" s="232"/>
    </row>
    <row r="592" spans="1:13" hidden="1">
      <c r="A592" s="136"/>
      <c r="B592" s="204" t="s">
        <v>66</v>
      </c>
      <c r="C592" s="88" t="s">
        <v>20</v>
      </c>
      <c r="D592" s="88" t="s">
        <v>20</v>
      </c>
      <c r="E592" s="88" t="s">
        <v>320</v>
      </c>
      <c r="F592" s="88" t="s">
        <v>64</v>
      </c>
      <c r="G592" s="155">
        <f t="shared" si="283"/>
        <v>0</v>
      </c>
      <c r="H592" s="156">
        <f>'приложение 8.1.'!I1032</f>
        <v>0</v>
      </c>
      <c r="I592" s="156">
        <f>'приложение 8.1.'!J1032</f>
        <v>0</v>
      </c>
      <c r="J592" s="156">
        <f>'приложение 8.1.'!K1032</f>
        <v>0</v>
      </c>
      <c r="K592" s="156">
        <f>'приложение 8.1.'!L1032</f>
        <v>0</v>
      </c>
    </row>
    <row r="593" spans="1:11" ht="126.75" hidden="1" customHeight="1">
      <c r="A593" s="136"/>
      <c r="B593" s="76" t="s">
        <v>512</v>
      </c>
      <c r="C593" s="88" t="s">
        <v>20</v>
      </c>
      <c r="D593" s="88" t="s">
        <v>20</v>
      </c>
      <c r="E593" s="88" t="s">
        <v>321</v>
      </c>
      <c r="F593" s="88"/>
      <c r="G593" s="155">
        <f t="shared" si="283"/>
        <v>0</v>
      </c>
      <c r="H593" s="156">
        <f t="shared" ref="H593:I594" si="285">H594</f>
        <v>0</v>
      </c>
      <c r="I593" s="156">
        <f t="shared" si="285"/>
        <v>0</v>
      </c>
      <c r="J593" s="156">
        <f>J594</f>
        <v>0</v>
      </c>
      <c r="K593" s="156">
        <f>K594</f>
        <v>0</v>
      </c>
    </row>
    <row r="594" spans="1:11" ht="51" hidden="1">
      <c r="A594" s="136"/>
      <c r="B594" s="87" t="s">
        <v>88</v>
      </c>
      <c r="C594" s="88" t="s">
        <v>20</v>
      </c>
      <c r="D594" s="88" t="s">
        <v>20</v>
      </c>
      <c r="E594" s="88" t="s">
        <v>321</v>
      </c>
      <c r="F594" s="88" t="s">
        <v>49</v>
      </c>
      <c r="G594" s="155">
        <f>SUM(H594:K594)</f>
        <v>0</v>
      </c>
      <c r="H594" s="156">
        <f t="shared" si="285"/>
        <v>0</v>
      </c>
      <c r="I594" s="156">
        <f t="shared" si="285"/>
        <v>0</v>
      </c>
      <c r="J594" s="156">
        <f>J595</f>
        <v>0</v>
      </c>
      <c r="K594" s="156">
        <f>K595</f>
        <v>0</v>
      </c>
    </row>
    <row r="595" spans="1:11" hidden="1">
      <c r="A595" s="136"/>
      <c r="B595" s="87" t="s">
        <v>51</v>
      </c>
      <c r="C595" s="88" t="s">
        <v>20</v>
      </c>
      <c r="D595" s="88" t="s">
        <v>20</v>
      </c>
      <c r="E595" s="88" t="s">
        <v>321</v>
      </c>
      <c r="F595" s="88" t="s">
        <v>50</v>
      </c>
      <c r="G595" s="155">
        <f t="shared" si="283"/>
        <v>0</v>
      </c>
      <c r="H595" s="156">
        <f>'приложение 8.1.'!I1037</f>
        <v>0</v>
      </c>
      <c r="I595" s="156">
        <f>'приложение 8.1.'!J1037</f>
        <v>0</v>
      </c>
      <c r="J595" s="156">
        <f>'приложение 8.1.'!K1037</f>
        <v>0</v>
      </c>
      <c r="K595" s="156">
        <f>'приложение 8.1.'!L1037</f>
        <v>0</v>
      </c>
    </row>
    <row r="596" spans="1:11" ht="89.25" hidden="1">
      <c r="A596" s="133"/>
      <c r="B596" s="76" t="s">
        <v>495</v>
      </c>
      <c r="C596" s="88" t="s">
        <v>20</v>
      </c>
      <c r="D596" s="88" t="s">
        <v>20</v>
      </c>
      <c r="E596" s="88" t="s">
        <v>322</v>
      </c>
      <c r="F596" s="88"/>
      <c r="G596" s="155">
        <f t="shared" si="283"/>
        <v>0</v>
      </c>
      <c r="H596" s="156">
        <f t="shared" ref="H596:K596" si="286">H597</f>
        <v>0</v>
      </c>
      <c r="I596" s="156">
        <f t="shared" si="286"/>
        <v>0</v>
      </c>
      <c r="J596" s="156">
        <f t="shared" si="286"/>
        <v>0</v>
      </c>
      <c r="K596" s="156">
        <f t="shared" si="286"/>
        <v>0</v>
      </c>
    </row>
    <row r="597" spans="1:11" ht="51" hidden="1">
      <c r="A597" s="136"/>
      <c r="B597" s="87" t="s">
        <v>88</v>
      </c>
      <c r="C597" s="88" t="s">
        <v>20</v>
      </c>
      <c r="D597" s="88" t="s">
        <v>20</v>
      </c>
      <c r="E597" s="88" t="s">
        <v>322</v>
      </c>
      <c r="F597" s="88" t="s">
        <v>49</v>
      </c>
      <c r="G597" s="155">
        <f t="shared" si="283"/>
        <v>0</v>
      </c>
      <c r="H597" s="156">
        <f>H598+H599</f>
        <v>0</v>
      </c>
      <c r="I597" s="156">
        <f t="shared" ref="I597:K597" si="287">I598+I599</f>
        <v>0</v>
      </c>
      <c r="J597" s="156">
        <f t="shared" si="287"/>
        <v>0</v>
      </c>
      <c r="K597" s="156">
        <f t="shared" si="287"/>
        <v>0</v>
      </c>
    </row>
    <row r="598" spans="1:11" hidden="1">
      <c r="A598" s="136"/>
      <c r="B598" s="204" t="s">
        <v>51</v>
      </c>
      <c r="C598" s="88" t="s">
        <v>20</v>
      </c>
      <c r="D598" s="88" t="s">
        <v>20</v>
      </c>
      <c r="E598" s="88" t="s">
        <v>322</v>
      </c>
      <c r="F598" s="134" t="s">
        <v>50</v>
      </c>
      <c r="G598" s="155">
        <f t="shared" si="283"/>
        <v>0</v>
      </c>
      <c r="H598" s="156">
        <f>'приложение 8.1.'!I689</f>
        <v>0</v>
      </c>
      <c r="I598" s="156">
        <f>'приложение 8.1.'!J689</f>
        <v>0</v>
      </c>
      <c r="J598" s="156">
        <f>'приложение 8.1.'!K689</f>
        <v>0</v>
      </c>
      <c r="K598" s="156">
        <f>'приложение 8.1.'!L689</f>
        <v>0</v>
      </c>
    </row>
    <row r="599" spans="1:11" hidden="1">
      <c r="A599" s="136"/>
      <c r="B599" s="204" t="s">
        <v>66</v>
      </c>
      <c r="C599" s="88" t="s">
        <v>20</v>
      </c>
      <c r="D599" s="88" t="s">
        <v>20</v>
      </c>
      <c r="E599" s="88" t="s">
        <v>322</v>
      </c>
      <c r="F599" s="88" t="s">
        <v>64</v>
      </c>
      <c r="G599" s="155">
        <f t="shared" si="283"/>
        <v>0</v>
      </c>
      <c r="H599" s="156">
        <f>'приложение 8.1.'!I1042</f>
        <v>0</v>
      </c>
      <c r="I599" s="156">
        <f>'приложение 8.1.'!J1042</f>
        <v>0</v>
      </c>
      <c r="J599" s="156">
        <f>'приложение 8.1.'!K1042</f>
        <v>0</v>
      </c>
      <c r="K599" s="156">
        <f>'приложение 8.1.'!L1042</f>
        <v>0</v>
      </c>
    </row>
    <row r="600" spans="1:11" s="233" customFormat="1" ht="25.5" hidden="1">
      <c r="A600" s="136"/>
      <c r="B600" s="87" t="s">
        <v>217</v>
      </c>
      <c r="C600" s="88" t="s">
        <v>20</v>
      </c>
      <c r="D600" s="88" t="s">
        <v>20</v>
      </c>
      <c r="E600" s="88" t="s">
        <v>542</v>
      </c>
      <c r="F600" s="88"/>
      <c r="G600" s="155">
        <f>SUM(H600:K600)</f>
        <v>0</v>
      </c>
      <c r="H600" s="156">
        <f>H601</f>
        <v>0</v>
      </c>
      <c r="I600" s="156">
        <f t="shared" ref="I600:K601" si="288">I601</f>
        <v>0</v>
      </c>
      <c r="J600" s="156">
        <f t="shared" si="288"/>
        <v>0</v>
      </c>
      <c r="K600" s="156">
        <f t="shared" si="288"/>
        <v>0</v>
      </c>
    </row>
    <row r="601" spans="1:11" s="233" customFormat="1" ht="55.5" hidden="1" customHeight="1">
      <c r="A601" s="136"/>
      <c r="B601" s="87" t="s">
        <v>88</v>
      </c>
      <c r="C601" s="88" t="s">
        <v>20</v>
      </c>
      <c r="D601" s="88" t="s">
        <v>20</v>
      </c>
      <c r="E601" s="88" t="s">
        <v>542</v>
      </c>
      <c r="F601" s="88" t="s">
        <v>49</v>
      </c>
      <c r="G601" s="155">
        <f t="shared" ref="G601:G603" si="289">H601+I601+J601+K601</f>
        <v>0</v>
      </c>
      <c r="H601" s="156">
        <f>H602+H603</f>
        <v>0</v>
      </c>
      <c r="I601" s="156">
        <f>I602</f>
        <v>0</v>
      </c>
      <c r="J601" s="156">
        <f t="shared" si="288"/>
        <v>0</v>
      </c>
      <c r="K601" s="156">
        <f t="shared" si="288"/>
        <v>0</v>
      </c>
    </row>
    <row r="602" spans="1:11" s="233" customFormat="1" hidden="1">
      <c r="A602" s="136"/>
      <c r="B602" s="87" t="s">
        <v>51</v>
      </c>
      <c r="C602" s="88" t="s">
        <v>20</v>
      </c>
      <c r="D602" s="88" t="s">
        <v>20</v>
      </c>
      <c r="E602" s="88" t="s">
        <v>542</v>
      </c>
      <c r="F602" s="88" t="s">
        <v>50</v>
      </c>
      <c r="G602" s="155">
        <f t="shared" si="289"/>
        <v>0</v>
      </c>
      <c r="H602" s="156">
        <f>'приложение 8.1.'!I1047</f>
        <v>0</v>
      </c>
      <c r="I602" s="156">
        <f>'приложение 8.1.'!J1047</f>
        <v>0</v>
      </c>
      <c r="J602" s="156">
        <f>'приложение 8.1.'!K1047</f>
        <v>0</v>
      </c>
      <c r="K602" s="156">
        <f>'приложение 8.1.'!L1047</f>
        <v>0</v>
      </c>
    </row>
    <row r="603" spans="1:11" s="233" customFormat="1" ht="13.5" hidden="1" customHeight="1">
      <c r="A603" s="136"/>
      <c r="B603" s="204" t="s">
        <v>66</v>
      </c>
      <c r="C603" s="88" t="s">
        <v>20</v>
      </c>
      <c r="D603" s="88" t="s">
        <v>20</v>
      </c>
      <c r="E603" s="88" t="s">
        <v>542</v>
      </c>
      <c r="F603" s="88" t="s">
        <v>64</v>
      </c>
      <c r="G603" s="155">
        <f t="shared" si="289"/>
        <v>0</v>
      </c>
      <c r="H603" s="156">
        <f>'приложение 8.1.'!I1050</f>
        <v>0</v>
      </c>
      <c r="I603" s="156">
        <f>'приложение 8.1.'!J1050</f>
        <v>0</v>
      </c>
      <c r="J603" s="156">
        <f>'приложение 8.1.'!K1050</f>
        <v>0</v>
      </c>
      <c r="K603" s="156">
        <f>'приложение 8.1.'!L1050</f>
        <v>0</v>
      </c>
    </row>
    <row r="604" spans="1:11" s="233" customFormat="1" ht="38.25" hidden="1">
      <c r="A604" s="209"/>
      <c r="B604" s="204" t="s">
        <v>215</v>
      </c>
      <c r="C604" s="230" t="s">
        <v>20</v>
      </c>
      <c r="D604" s="230" t="s">
        <v>20</v>
      </c>
      <c r="E604" s="230" t="s">
        <v>216</v>
      </c>
      <c r="F604" s="200"/>
      <c r="G604" s="201">
        <f>H604+I604+J604+K604</f>
        <v>0</v>
      </c>
      <c r="H604" s="205">
        <f>H605</f>
        <v>0</v>
      </c>
      <c r="I604" s="205">
        <f t="shared" ref="I604:K606" si="290">I605</f>
        <v>0</v>
      </c>
      <c r="J604" s="205">
        <f t="shared" si="290"/>
        <v>0</v>
      </c>
      <c r="K604" s="205">
        <f t="shared" si="290"/>
        <v>0</v>
      </c>
    </row>
    <row r="605" spans="1:11" ht="25.5" hidden="1">
      <c r="A605" s="208"/>
      <c r="B605" s="87" t="s">
        <v>217</v>
      </c>
      <c r="C605" s="134" t="s">
        <v>20</v>
      </c>
      <c r="D605" s="134" t="s">
        <v>20</v>
      </c>
      <c r="E605" s="230" t="s">
        <v>218</v>
      </c>
      <c r="F605" s="134"/>
      <c r="G605" s="201">
        <f>H605+I605+J605+K605</f>
        <v>0</v>
      </c>
      <c r="H605" s="205">
        <f>H606</f>
        <v>0</v>
      </c>
      <c r="I605" s="205">
        <f t="shared" si="290"/>
        <v>0</v>
      </c>
      <c r="J605" s="205">
        <f t="shared" si="290"/>
        <v>0</v>
      </c>
      <c r="K605" s="205">
        <f t="shared" si="290"/>
        <v>0</v>
      </c>
    </row>
    <row r="606" spans="1:11" ht="48" hidden="1" customHeight="1">
      <c r="A606" s="208"/>
      <c r="B606" s="204" t="s">
        <v>81</v>
      </c>
      <c r="C606" s="134" t="s">
        <v>20</v>
      </c>
      <c r="D606" s="134" t="s">
        <v>20</v>
      </c>
      <c r="E606" s="230" t="s">
        <v>218</v>
      </c>
      <c r="F606" s="134" t="s">
        <v>49</v>
      </c>
      <c r="G606" s="201">
        <f t="shared" ref="G606:G607" si="291">H606+I606+J606+K606</f>
        <v>0</v>
      </c>
      <c r="H606" s="205">
        <f>H607</f>
        <v>0</v>
      </c>
      <c r="I606" s="205">
        <f t="shared" si="290"/>
        <v>0</v>
      </c>
      <c r="J606" s="205">
        <f t="shared" si="290"/>
        <v>0</v>
      </c>
      <c r="K606" s="205">
        <f t="shared" si="290"/>
        <v>0</v>
      </c>
    </row>
    <row r="607" spans="1:11" hidden="1">
      <c r="A607" s="208"/>
      <c r="B607" s="204" t="s">
        <v>51</v>
      </c>
      <c r="C607" s="134" t="s">
        <v>20</v>
      </c>
      <c r="D607" s="134" t="s">
        <v>20</v>
      </c>
      <c r="E607" s="230" t="s">
        <v>218</v>
      </c>
      <c r="F607" s="134" t="s">
        <v>50</v>
      </c>
      <c r="G607" s="201">
        <f t="shared" si="291"/>
        <v>0</v>
      </c>
      <c r="H607" s="205">
        <f>'приложение 8.1.'!I1056</f>
        <v>0</v>
      </c>
      <c r="I607" s="205">
        <f>'приложение 8.1.'!J1056</f>
        <v>0</v>
      </c>
      <c r="J607" s="205">
        <f>'приложение 8.1.'!K1056</f>
        <v>0</v>
      </c>
      <c r="K607" s="205">
        <f>'приложение 8.1.'!L1056</f>
        <v>0</v>
      </c>
    </row>
    <row r="608" spans="1:11" ht="51" hidden="1">
      <c r="A608" s="234"/>
      <c r="B608" s="204" t="s">
        <v>220</v>
      </c>
      <c r="C608" s="230" t="s">
        <v>20</v>
      </c>
      <c r="D608" s="230" t="s">
        <v>20</v>
      </c>
      <c r="E608" s="230" t="s">
        <v>221</v>
      </c>
      <c r="F608" s="235"/>
      <c r="G608" s="201">
        <f>SUM(H608:K608)</f>
        <v>0</v>
      </c>
      <c r="H608" s="236">
        <f>H609</f>
        <v>0</v>
      </c>
      <c r="I608" s="236">
        <f t="shared" ref="I608:K608" si="292">I609</f>
        <v>0</v>
      </c>
      <c r="J608" s="236">
        <f t="shared" si="292"/>
        <v>0</v>
      </c>
      <c r="K608" s="236">
        <f t="shared" si="292"/>
        <v>0</v>
      </c>
    </row>
    <row r="609" spans="1:11" ht="38.25" hidden="1">
      <c r="A609" s="234"/>
      <c r="B609" s="204" t="s">
        <v>222</v>
      </c>
      <c r="C609" s="230" t="s">
        <v>20</v>
      </c>
      <c r="D609" s="230" t="s">
        <v>20</v>
      </c>
      <c r="E609" s="230" t="s">
        <v>223</v>
      </c>
      <c r="F609" s="235"/>
      <c r="G609" s="201">
        <f>SUM(H609:K609)</f>
        <v>0</v>
      </c>
      <c r="H609" s="236">
        <f>H610+H613</f>
        <v>0</v>
      </c>
      <c r="I609" s="236">
        <f t="shared" ref="I609:K609" si="293">I610+I613</f>
        <v>0</v>
      </c>
      <c r="J609" s="236">
        <f t="shared" si="293"/>
        <v>0</v>
      </c>
      <c r="K609" s="236">
        <f t="shared" si="293"/>
        <v>0</v>
      </c>
    </row>
    <row r="610" spans="1:11" ht="25.5" hidden="1">
      <c r="A610" s="234"/>
      <c r="B610" s="87" t="s">
        <v>217</v>
      </c>
      <c r="C610" s="230" t="s">
        <v>20</v>
      </c>
      <c r="D610" s="230" t="s">
        <v>20</v>
      </c>
      <c r="E610" s="230" t="s">
        <v>549</v>
      </c>
      <c r="F610" s="235"/>
      <c r="G610" s="201">
        <f>SUM(H610:K610)</f>
        <v>0</v>
      </c>
      <c r="H610" s="236">
        <f>H611</f>
        <v>0</v>
      </c>
      <c r="I610" s="236">
        <f t="shared" ref="I610:K610" si="294">I611</f>
        <v>0</v>
      </c>
      <c r="J610" s="236">
        <f t="shared" si="294"/>
        <v>0</v>
      </c>
      <c r="K610" s="236">
        <f t="shared" si="294"/>
        <v>0</v>
      </c>
    </row>
    <row r="611" spans="1:11" ht="51" hidden="1">
      <c r="A611" s="203"/>
      <c r="B611" s="204" t="s">
        <v>224</v>
      </c>
      <c r="C611" s="230" t="s">
        <v>20</v>
      </c>
      <c r="D611" s="230" t="s">
        <v>20</v>
      </c>
      <c r="E611" s="230" t="s">
        <v>549</v>
      </c>
      <c r="F611" s="134" t="s">
        <v>49</v>
      </c>
      <c r="G611" s="201">
        <f>G612</f>
        <v>0</v>
      </c>
      <c r="H611" s="205">
        <f t="shared" ref="H611:K611" si="295">H612</f>
        <v>0</v>
      </c>
      <c r="I611" s="205">
        <f t="shared" si="295"/>
        <v>0</v>
      </c>
      <c r="J611" s="205">
        <f t="shared" si="295"/>
        <v>0</v>
      </c>
      <c r="K611" s="205">
        <f t="shared" si="295"/>
        <v>0</v>
      </c>
    </row>
    <row r="612" spans="1:11" hidden="1">
      <c r="A612" s="203"/>
      <c r="B612" s="204" t="s">
        <v>51</v>
      </c>
      <c r="C612" s="230" t="s">
        <v>20</v>
      </c>
      <c r="D612" s="230" t="s">
        <v>20</v>
      </c>
      <c r="E612" s="230" t="s">
        <v>549</v>
      </c>
      <c r="F612" s="134" t="s">
        <v>50</v>
      </c>
      <c r="G612" s="201">
        <f>H612+I612+J612+K612</f>
        <v>0</v>
      </c>
      <c r="H612" s="205">
        <f>'приложение 8.1.'!I696</f>
        <v>0</v>
      </c>
      <c r="I612" s="205">
        <f>'приложение 8.1.'!J696</f>
        <v>0</v>
      </c>
      <c r="J612" s="205">
        <f>'приложение 8.1.'!K696</f>
        <v>0</v>
      </c>
      <c r="K612" s="205">
        <f>'приложение 8.1.'!L696</f>
        <v>0</v>
      </c>
    </row>
    <row r="613" spans="1:11" s="229" customFormat="1" ht="57" hidden="1" customHeight="1">
      <c r="A613" s="214"/>
      <c r="B613" s="218" t="s">
        <v>588</v>
      </c>
      <c r="C613" s="227" t="s">
        <v>20</v>
      </c>
      <c r="D613" s="227" t="s">
        <v>20</v>
      </c>
      <c r="E613" s="227" t="s">
        <v>591</v>
      </c>
      <c r="F613" s="125"/>
      <c r="G613" s="215">
        <f>SUM(H613:K613)</f>
        <v>0</v>
      </c>
      <c r="H613" s="228">
        <f>H614</f>
        <v>0</v>
      </c>
      <c r="I613" s="228">
        <f t="shared" ref="I613:K613" si="296">I614</f>
        <v>0</v>
      </c>
      <c r="J613" s="228">
        <f t="shared" si="296"/>
        <v>0</v>
      </c>
      <c r="K613" s="228">
        <f t="shared" si="296"/>
        <v>0</v>
      </c>
    </row>
    <row r="614" spans="1:11" s="218" customFormat="1" ht="51" hidden="1">
      <c r="A614" s="214"/>
      <c r="B614" s="211" t="s">
        <v>224</v>
      </c>
      <c r="C614" s="227" t="s">
        <v>20</v>
      </c>
      <c r="D614" s="227" t="s">
        <v>20</v>
      </c>
      <c r="E614" s="227" t="s">
        <v>591</v>
      </c>
      <c r="F614" s="125" t="s">
        <v>49</v>
      </c>
      <c r="G614" s="215">
        <f>G615</f>
        <v>0</v>
      </c>
      <c r="H614" s="216">
        <f>H615</f>
        <v>0</v>
      </c>
      <c r="I614" s="216">
        <f>I615</f>
        <v>0</v>
      </c>
      <c r="J614" s="216">
        <f>J615</f>
        <v>0</v>
      </c>
      <c r="K614" s="216">
        <f>K615</f>
        <v>0</v>
      </c>
    </row>
    <row r="615" spans="1:11" s="218" customFormat="1" hidden="1">
      <c r="A615" s="214"/>
      <c r="B615" s="211" t="s">
        <v>51</v>
      </c>
      <c r="C615" s="227" t="s">
        <v>20</v>
      </c>
      <c r="D615" s="227" t="s">
        <v>20</v>
      </c>
      <c r="E615" s="227" t="s">
        <v>591</v>
      </c>
      <c r="F615" s="125" t="s">
        <v>50</v>
      </c>
      <c r="G615" s="215">
        <f>H615+I615+J615+K615</f>
        <v>0</v>
      </c>
      <c r="H615" s="216">
        <f>'приложение 8.1.'!I700</f>
        <v>0</v>
      </c>
      <c r="I615" s="216">
        <f>'приложение 8.1.'!J700</f>
        <v>0</v>
      </c>
      <c r="J615" s="216">
        <f>'приложение 8.1.'!K700</f>
        <v>0</v>
      </c>
      <c r="K615" s="216">
        <f>'приложение 8.1.'!L700</f>
        <v>0</v>
      </c>
    </row>
    <row r="616" spans="1:11" ht="63" hidden="1" customHeight="1">
      <c r="A616" s="203"/>
      <c r="B616" s="204" t="s">
        <v>157</v>
      </c>
      <c r="C616" s="134" t="s">
        <v>20</v>
      </c>
      <c r="D616" s="134" t="s">
        <v>20</v>
      </c>
      <c r="E616" s="230" t="s">
        <v>225</v>
      </c>
      <c r="F616" s="134"/>
      <c r="G616" s="201">
        <f t="shared" ref="G616" si="297">SUM(H616:K616)</f>
        <v>0</v>
      </c>
      <c r="H616" s="207">
        <f>H617</f>
        <v>0</v>
      </c>
      <c r="I616" s="207">
        <f t="shared" ref="I616:K618" si="298">I617</f>
        <v>0</v>
      </c>
      <c r="J616" s="207">
        <f t="shared" si="298"/>
        <v>0</v>
      </c>
      <c r="K616" s="207">
        <f t="shared" si="298"/>
        <v>0</v>
      </c>
    </row>
    <row r="617" spans="1:11" ht="25.5" hidden="1">
      <c r="A617" s="203"/>
      <c r="B617" s="87" t="s">
        <v>217</v>
      </c>
      <c r="C617" s="134" t="s">
        <v>20</v>
      </c>
      <c r="D617" s="134" t="s">
        <v>20</v>
      </c>
      <c r="E617" s="230" t="s">
        <v>226</v>
      </c>
      <c r="F617" s="134"/>
      <c r="G617" s="201">
        <f>SUM(H617:K617)</f>
        <v>0</v>
      </c>
      <c r="H617" s="207">
        <f>H618</f>
        <v>0</v>
      </c>
      <c r="I617" s="207">
        <f t="shared" si="298"/>
        <v>0</v>
      </c>
      <c r="J617" s="207">
        <f t="shared" si="298"/>
        <v>0</v>
      </c>
      <c r="K617" s="207">
        <f t="shared" si="298"/>
        <v>0</v>
      </c>
    </row>
    <row r="618" spans="1:11" ht="51" hidden="1">
      <c r="A618" s="203"/>
      <c r="B618" s="204" t="s">
        <v>224</v>
      </c>
      <c r="C618" s="134" t="s">
        <v>20</v>
      </c>
      <c r="D618" s="134" t="s">
        <v>20</v>
      </c>
      <c r="E618" s="230" t="s">
        <v>226</v>
      </c>
      <c r="F618" s="134" t="s">
        <v>49</v>
      </c>
      <c r="G618" s="201">
        <f>SUM(H618:K618)</f>
        <v>0</v>
      </c>
      <c r="H618" s="205">
        <f>H619</f>
        <v>0</v>
      </c>
      <c r="I618" s="205">
        <f t="shared" si="298"/>
        <v>0</v>
      </c>
      <c r="J618" s="205">
        <f t="shared" si="298"/>
        <v>0</v>
      </c>
      <c r="K618" s="205">
        <f t="shared" si="298"/>
        <v>0</v>
      </c>
    </row>
    <row r="619" spans="1:11" ht="51" hidden="1">
      <c r="A619" s="203"/>
      <c r="B619" s="204" t="s">
        <v>227</v>
      </c>
      <c r="C619" s="134" t="s">
        <v>20</v>
      </c>
      <c r="D619" s="134" t="s">
        <v>20</v>
      </c>
      <c r="E619" s="230" t="s">
        <v>226</v>
      </c>
      <c r="F619" s="134" t="s">
        <v>228</v>
      </c>
      <c r="G619" s="201">
        <f>SUM(H619:K619)</f>
        <v>0</v>
      </c>
      <c r="H619" s="205">
        <f>'приложение 8.1.'!I705</f>
        <v>0</v>
      </c>
      <c r="I619" s="205">
        <f>'приложение 8.1.'!J705</f>
        <v>0</v>
      </c>
      <c r="J619" s="205">
        <f>'приложение 8.1.'!K705</f>
        <v>0</v>
      </c>
      <c r="K619" s="205">
        <f>'приложение 8.1.'!L705</f>
        <v>0</v>
      </c>
    </row>
    <row r="620" spans="1:11" ht="38.25" hidden="1">
      <c r="A620" s="209"/>
      <c r="B620" s="204" t="s">
        <v>215</v>
      </c>
      <c r="C620" s="230" t="s">
        <v>20</v>
      </c>
      <c r="D620" s="230" t="s">
        <v>20</v>
      </c>
      <c r="E620" s="230" t="s">
        <v>216</v>
      </c>
      <c r="F620" s="200"/>
      <c r="G620" s="201">
        <f>H620+I620+J620+K620</f>
        <v>0</v>
      </c>
      <c r="H620" s="205">
        <f>H621+H624</f>
        <v>0</v>
      </c>
      <c r="I620" s="205">
        <f>I621+I624</f>
        <v>0</v>
      </c>
      <c r="J620" s="205">
        <f>J621+J624</f>
        <v>0</v>
      </c>
      <c r="K620" s="205">
        <f>K621+K624</f>
        <v>0</v>
      </c>
    </row>
    <row r="621" spans="1:11" ht="38.25" hidden="1">
      <c r="A621" s="209"/>
      <c r="B621" s="204" t="s">
        <v>200</v>
      </c>
      <c r="C621" s="134" t="s">
        <v>20</v>
      </c>
      <c r="D621" s="134" t="s">
        <v>20</v>
      </c>
      <c r="E621" s="230" t="s">
        <v>219</v>
      </c>
      <c r="F621" s="134"/>
      <c r="G621" s="201">
        <f t="shared" ref="G621:G623" si="299">H621+I621+J621+K621</f>
        <v>0</v>
      </c>
      <c r="H621" s="205">
        <f>H622</f>
        <v>0</v>
      </c>
      <c r="I621" s="205">
        <f t="shared" ref="I621:K622" si="300">I622</f>
        <v>0</v>
      </c>
      <c r="J621" s="205">
        <f t="shared" si="300"/>
        <v>0</v>
      </c>
      <c r="K621" s="205">
        <f t="shared" si="300"/>
        <v>0</v>
      </c>
    </row>
    <row r="622" spans="1:11" ht="51" hidden="1">
      <c r="A622" s="208"/>
      <c r="B622" s="204" t="s">
        <v>88</v>
      </c>
      <c r="C622" s="134" t="s">
        <v>20</v>
      </c>
      <c r="D622" s="134" t="s">
        <v>20</v>
      </c>
      <c r="E622" s="230" t="s">
        <v>219</v>
      </c>
      <c r="F622" s="134" t="s">
        <v>49</v>
      </c>
      <c r="G622" s="201">
        <f t="shared" si="299"/>
        <v>0</v>
      </c>
      <c r="H622" s="205">
        <f>H623</f>
        <v>0</v>
      </c>
      <c r="I622" s="205">
        <f t="shared" si="300"/>
        <v>0</v>
      </c>
      <c r="J622" s="205">
        <f t="shared" si="300"/>
        <v>0</v>
      </c>
      <c r="K622" s="205">
        <f t="shared" si="300"/>
        <v>0</v>
      </c>
    </row>
    <row r="623" spans="1:11" hidden="1">
      <c r="A623" s="208"/>
      <c r="B623" s="204" t="s">
        <v>51</v>
      </c>
      <c r="C623" s="134" t="s">
        <v>20</v>
      </c>
      <c r="D623" s="134" t="s">
        <v>20</v>
      </c>
      <c r="E623" s="230" t="s">
        <v>219</v>
      </c>
      <c r="F623" s="134" t="s">
        <v>50</v>
      </c>
      <c r="G623" s="201">
        <f t="shared" si="299"/>
        <v>0</v>
      </c>
      <c r="H623" s="205">
        <f>'приложение 8.1.'!I709</f>
        <v>0</v>
      </c>
      <c r="I623" s="205">
        <f>'приложение 8.1.'!J709</f>
        <v>0</v>
      </c>
      <c r="J623" s="205">
        <f>'приложение 8.1.'!K709</f>
        <v>0</v>
      </c>
      <c r="K623" s="205">
        <f>'приложение 8.1.'!L709</f>
        <v>0</v>
      </c>
    </row>
    <row r="624" spans="1:11" ht="25.5" hidden="1">
      <c r="A624" s="208"/>
      <c r="B624" s="87" t="s">
        <v>217</v>
      </c>
      <c r="C624" s="134" t="s">
        <v>20</v>
      </c>
      <c r="D624" s="134" t="s">
        <v>20</v>
      </c>
      <c r="E624" s="230" t="s">
        <v>218</v>
      </c>
      <c r="F624" s="134"/>
      <c r="G624" s="201">
        <f>H624+I624+J624+K624</f>
        <v>0</v>
      </c>
      <c r="H624" s="205">
        <f>H625+H627</f>
        <v>0</v>
      </c>
      <c r="I624" s="205">
        <f t="shared" ref="I624:K624" si="301">I625+I627</f>
        <v>0</v>
      </c>
      <c r="J624" s="205">
        <f t="shared" si="301"/>
        <v>0</v>
      </c>
      <c r="K624" s="205">
        <f t="shared" si="301"/>
        <v>0</v>
      </c>
    </row>
    <row r="625" spans="1:11" ht="38.25" hidden="1">
      <c r="A625" s="208"/>
      <c r="B625" s="87" t="s">
        <v>86</v>
      </c>
      <c r="C625" s="134" t="s">
        <v>20</v>
      </c>
      <c r="D625" s="134" t="s">
        <v>20</v>
      </c>
      <c r="E625" s="230" t="s">
        <v>218</v>
      </c>
      <c r="F625" s="134" t="s">
        <v>57</v>
      </c>
      <c r="G625" s="201">
        <f t="shared" ref="G625:G626" si="302">SUM(H625:K625)</f>
        <v>0</v>
      </c>
      <c r="H625" s="205">
        <f t="shared" ref="H625:K625" si="303">H626</f>
        <v>0</v>
      </c>
      <c r="I625" s="205">
        <f t="shared" si="303"/>
        <v>0</v>
      </c>
      <c r="J625" s="205">
        <f t="shared" si="303"/>
        <v>0</v>
      </c>
      <c r="K625" s="205">
        <f t="shared" si="303"/>
        <v>0</v>
      </c>
    </row>
    <row r="626" spans="1:11" ht="38.25" hidden="1">
      <c r="A626" s="208"/>
      <c r="B626" s="87" t="s">
        <v>111</v>
      </c>
      <c r="C626" s="134" t="s">
        <v>20</v>
      </c>
      <c r="D626" s="134" t="s">
        <v>20</v>
      </c>
      <c r="E626" s="230" t="s">
        <v>218</v>
      </c>
      <c r="F626" s="134" t="s">
        <v>59</v>
      </c>
      <c r="G626" s="201">
        <f t="shared" si="302"/>
        <v>0</v>
      </c>
      <c r="H626" s="205">
        <f>'приложение 8.1.'!I713</f>
        <v>0</v>
      </c>
      <c r="I626" s="205">
        <f>'приложение 8.1.'!J713</f>
        <v>0</v>
      </c>
      <c r="J626" s="205">
        <f>'приложение 8.1.'!K713</f>
        <v>0</v>
      </c>
      <c r="K626" s="205">
        <f>'приложение 8.1.'!L713</f>
        <v>0</v>
      </c>
    </row>
    <row r="627" spans="1:11" ht="51" hidden="1">
      <c r="A627" s="208"/>
      <c r="B627" s="204" t="s">
        <v>247</v>
      </c>
      <c r="C627" s="134" t="s">
        <v>20</v>
      </c>
      <c r="D627" s="134" t="s">
        <v>20</v>
      </c>
      <c r="E627" s="230" t="s">
        <v>218</v>
      </c>
      <c r="F627" s="134" t="s">
        <v>49</v>
      </c>
      <c r="G627" s="201">
        <f t="shared" ref="G627:G628" si="304">H627+I627+J627+K627</f>
        <v>0</v>
      </c>
      <c r="H627" s="205">
        <f>H628+H629</f>
        <v>0</v>
      </c>
      <c r="I627" s="205">
        <f>I628+I629</f>
        <v>0</v>
      </c>
      <c r="J627" s="205">
        <f>J628+J629</f>
        <v>0</v>
      </c>
      <c r="K627" s="205">
        <f>K628+K629</f>
        <v>0</v>
      </c>
    </row>
    <row r="628" spans="1:11" hidden="1">
      <c r="A628" s="208"/>
      <c r="B628" s="204" t="s">
        <v>51</v>
      </c>
      <c r="C628" s="134" t="s">
        <v>20</v>
      </c>
      <c r="D628" s="134" t="s">
        <v>20</v>
      </c>
      <c r="E628" s="230" t="s">
        <v>218</v>
      </c>
      <c r="F628" s="134" t="s">
        <v>50</v>
      </c>
      <c r="G628" s="201">
        <f t="shared" si="304"/>
        <v>0</v>
      </c>
      <c r="H628" s="205">
        <f>'приложение 8.1.'!I716</f>
        <v>0</v>
      </c>
      <c r="I628" s="205">
        <f>'приложение 8.1.'!J716</f>
        <v>0</v>
      </c>
      <c r="J628" s="205">
        <f>'приложение 8.1.'!K716</f>
        <v>0</v>
      </c>
      <c r="K628" s="205">
        <f>'приложение 8.1.'!L716</f>
        <v>0</v>
      </c>
    </row>
    <row r="629" spans="1:11" hidden="1">
      <c r="A629" s="203"/>
      <c r="B629" s="204" t="s">
        <v>66</v>
      </c>
      <c r="C629" s="134" t="s">
        <v>20</v>
      </c>
      <c r="D629" s="134" t="s">
        <v>20</v>
      </c>
      <c r="E629" s="230" t="s">
        <v>218</v>
      </c>
      <c r="F629" s="134" t="s">
        <v>64</v>
      </c>
      <c r="G629" s="201">
        <f>SUM(H629:K629)</f>
        <v>0</v>
      </c>
      <c r="H629" s="205">
        <f>'приложение 8.1.'!I718</f>
        <v>0</v>
      </c>
      <c r="I629" s="205">
        <f>'приложение 8.1.'!J718</f>
        <v>0</v>
      </c>
      <c r="J629" s="205">
        <f>'приложение 8.1.'!K718</f>
        <v>0</v>
      </c>
      <c r="K629" s="205">
        <f>'приложение 8.1.'!L718</f>
        <v>0</v>
      </c>
    </row>
    <row r="630" spans="1:11" ht="25.5">
      <c r="A630" s="184"/>
      <c r="B630" s="183" t="s">
        <v>162</v>
      </c>
      <c r="C630" s="90" t="s">
        <v>20</v>
      </c>
      <c r="D630" s="90" t="s">
        <v>21</v>
      </c>
      <c r="E630" s="90"/>
      <c r="F630" s="90"/>
      <c r="G630" s="155">
        <f>H630+I630+J630+K630</f>
        <v>532</v>
      </c>
      <c r="H630" s="155">
        <f>H631</f>
        <v>432</v>
      </c>
      <c r="I630" s="155">
        <f t="shared" ref="I630:K630" si="305">I631</f>
        <v>0</v>
      </c>
      <c r="J630" s="155">
        <f t="shared" si="305"/>
        <v>0</v>
      </c>
      <c r="K630" s="155">
        <f t="shared" si="305"/>
        <v>100</v>
      </c>
    </row>
    <row r="631" spans="1:11" ht="38.25">
      <c r="A631" s="136"/>
      <c r="B631" s="87" t="s">
        <v>161</v>
      </c>
      <c r="C631" s="88" t="s">
        <v>20</v>
      </c>
      <c r="D631" s="88" t="s">
        <v>21</v>
      </c>
      <c r="E631" s="88" t="s">
        <v>301</v>
      </c>
      <c r="F631" s="90"/>
      <c r="G631" s="155">
        <f t="shared" ref="G631" si="306">H631+I631+J631+K631</f>
        <v>532</v>
      </c>
      <c r="H631" s="156">
        <f>H632+H649+H654</f>
        <v>432</v>
      </c>
      <c r="I631" s="156">
        <f>I632+I649+I654</f>
        <v>0</v>
      </c>
      <c r="J631" s="156">
        <f>J632+J649+J654</f>
        <v>0</v>
      </c>
      <c r="K631" s="156">
        <f>K632+K649+K654</f>
        <v>100</v>
      </c>
    </row>
    <row r="632" spans="1:11" ht="25.5" hidden="1">
      <c r="A632" s="136"/>
      <c r="B632" s="87" t="s">
        <v>302</v>
      </c>
      <c r="C632" s="88" t="s">
        <v>20</v>
      </c>
      <c r="D632" s="88" t="s">
        <v>21</v>
      </c>
      <c r="E632" s="88" t="s">
        <v>303</v>
      </c>
      <c r="F632" s="90"/>
      <c r="G632" s="155">
        <f>H632+I632+J632+K632</f>
        <v>0</v>
      </c>
      <c r="H632" s="156">
        <f>H633</f>
        <v>0</v>
      </c>
      <c r="I632" s="156">
        <f>I633</f>
        <v>0</v>
      </c>
      <c r="J632" s="156">
        <f t="shared" ref="J632:K632" si="307">J633</f>
        <v>0</v>
      </c>
      <c r="K632" s="156">
        <f t="shared" si="307"/>
        <v>0</v>
      </c>
    </row>
    <row r="633" spans="1:11" ht="25.5" hidden="1" customHeight="1">
      <c r="A633" s="136"/>
      <c r="B633" s="87" t="s">
        <v>324</v>
      </c>
      <c r="C633" s="88" t="s">
        <v>20</v>
      </c>
      <c r="D633" s="88" t="s">
        <v>21</v>
      </c>
      <c r="E633" s="88" t="s">
        <v>325</v>
      </c>
      <c r="F633" s="90"/>
      <c r="G633" s="155">
        <f>SUM(H633:K633)</f>
        <v>0</v>
      </c>
      <c r="H633" s="156">
        <f>H634+H637+H644</f>
        <v>0</v>
      </c>
      <c r="I633" s="156">
        <f t="shared" ref="I633:K633" si="308">I634+I637+I644</f>
        <v>0</v>
      </c>
      <c r="J633" s="156">
        <f t="shared" si="308"/>
        <v>0</v>
      </c>
      <c r="K633" s="156">
        <f t="shared" si="308"/>
        <v>0</v>
      </c>
    </row>
    <row r="634" spans="1:11" ht="38.25" hidden="1">
      <c r="A634" s="136"/>
      <c r="B634" s="87" t="s">
        <v>200</v>
      </c>
      <c r="C634" s="88" t="s">
        <v>20</v>
      </c>
      <c r="D634" s="88" t="s">
        <v>21</v>
      </c>
      <c r="E634" s="88" t="s">
        <v>326</v>
      </c>
      <c r="F634" s="88"/>
      <c r="G634" s="155">
        <f>SUM(H634:K634)</f>
        <v>0</v>
      </c>
      <c r="H634" s="156">
        <f>H635</f>
        <v>0</v>
      </c>
      <c r="I634" s="156">
        <f t="shared" ref="I634:K634" si="309">I635</f>
        <v>0</v>
      </c>
      <c r="J634" s="156">
        <f t="shared" si="309"/>
        <v>0</v>
      </c>
      <c r="K634" s="156">
        <f t="shared" si="309"/>
        <v>0</v>
      </c>
    </row>
    <row r="635" spans="1:11" ht="51" hidden="1">
      <c r="A635" s="136"/>
      <c r="B635" s="87" t="s">
        <v>88</v>
      </c>
      <c r="C635" s="88" t="s">
        <v>20</v>
      </c>
      <c r="D635" s="88" t="s">
        <v>21</v>
      </c>
      <c r="E635" s="88" t="s">
        <v>326</v>
      </c>
      <c r="F635" s="88" t="s">
        <v>49</v>
      </c>
      <c r="G635" s="155">
        <f t="shared" ref="G635:G643" si="310">H635+I635+J635+K635</f>
        <v>0</v>
      </c>
      <c r="H635" s="156">
        <f t="shared" ref="H635:K635" si="311">H636</f>
        <v>0</v>
      </c>
      <c r="I635" s="156">
        <f t="shared" si="311"/>
        <v>0</v>
      </c>
      <c r="J635" s="156">
        <f t="shared" si="311"/>
        <v>0</v>
      </c>
      <c r="K635" s="156">
        <f t="shared" si="311"/>
        <v>0</v>
      </c>
    </row>
    <row r="636" spans="1:11" hidden="1">
      <c r="A636" s="136"/>
      <c r="B636" s="87" t="s">
        <v>66</v>
      </c>
      <c r="C636" s="88" t="s">
        <v>20</v>
      </c>
      <c r="D636" s="88" t="s">
        <v>21</v>
      </c>
      <c r="E636" s="88" t="s">
        <v>326</v>
      </c>
      <c r="F636" s="88" t="s">
        <v>64</v>
      </c>
      <c r="G636" s="155">
        <f t="shared" si="310"/>
        <v>0</v>
      </c>
      <c r="H636" s="156">
        <f>'приложение 8.1.'!I1064</f>
        <v>0</v>
      </c>
      <c r="I636" s="156">
        <f>'приложение 8.1.'!J1064</f>
        <v>0</v>
      </c>
      <c r="J636" s="156">
        <f>'приложение 8.1.'!K1064</f>
        <v>0</v>
      </c>
      <c r="K636" s="156">
        <f>'приложение 8.1.'!L1064</f>
        <v>0</v>
      </c>
    </row>
    <row r="637" spans="1:11" ht="25.5" hidden="1">
      <c r="A637" s="136"/>
      <c r="B637" s="87" t="s">
        <v>124</v>
      </c>
      <c r="C637" s="88" t="s">
        <v>20</v>
      </c>
      <c r="D637" s="88" t="s">
        <v>21</v>
      </c>
      <c r="E637" s="88" t="s">
        <v>329</v>
      </c>
      <c r="F637" s="88"/>
      <c r="G637" s="155">
        <f t="shared" si="310"/>
        <v>0</v>
      </c>
      <c r="H637" s="156">
        <f>H638+H640+H642</f>
        <v>0</v>
      </c>
      <c r="I637" s="156">
        <f t="shared" ref="I637:K638" si="312">I638</f>
        <v>0</v>
      </c>
      <c r="J637" s="156">
        <f t="shared" si="312"/>
        <v>0</v>
      </c>
      <c r="K637" s="156">
        <f t="shared" si="312"/>
        <v>0</v>
      </c>
    </row>
    <row r="638" spans="1:11" ht="89.25" hidden="1">
      <c r="A638" s="136"/>
      <c r="B638" s="87" t="s">
        <v>55</v>
      </c>
      <c r="C638" s="88" t="s">
        <v>20</v>
      </c>
      <c r="D638" s="88" t="s">
        <v>21</v>
      </c>
      <c r="E638" s="88" t="s">
        <v>329</v>
      </c>
      <c r="F638" s="88" t="s">
        <v>56</v>
      </c>
      <c r="G638" s="155">
        <f t="shared" si="310"/>
        <v>0</v>
      </c>
      <c r="H638" s="156">
        <f>H639</f>
        <v>0</v>
      </c>
      <c r="I638" s="156">
        <f t="shared" si="312"/>
        <v>0</v>
      </c>
      <c r="J638" s="156">
        <f t="shared" si="312"/>
        <v>0</v>
      </c>
      <c r="K638" s="156">
        <f t="shared" si="312"/>
        <v>0</v>
      </c>
    </row>
    <row r="639" spans="1:11" ht="38.25" hidden="1">
      <c r="A639" s="136"/>
      <c r="B639" s="87" t="s">
        <v>104</v>
      </c>
      <c r="C639" s="88" t="s">
        <v>20</v>
      </c>
      <c r="D639" s="88" t="s">
        <v>21</v>
      </c>
      <c r="E639" s="88" t="s">
        <v>329</v>
      </c>
      <c r="F639" s="88" t="s">
        <v>105</v>
      </c>
      <c r="G639" s="155">
        <f t="shared" si="310"/>
        <v>0</v>
      </c>
      <c r="H639" s="156">
        <f>'приложение 8.1.'!I1068</f>
        <v>0</v>
      </c>
      <c r="I639" s="156">
        <f>'приложение 8.1.'!J1068</f>
        <v>0</v>
      </c>
      <c r="J639" s="156">
        <f>'приложение 8.1.'!K1068</f>
        <v>0</v>
      </c>
      <c r="K639" s="156">
        <f>'приложение 8.1.'!L1068</f>
        <v>0</v>
      </c>
    </row>
    <row r="640" spans="1:11" ht="38.25" hidden="1">
      <c r="A640" s="136"/>
      <c r="B640" s="87" t="s">
        <v>86</v>
      </c>
      <c r="C640" s="88" t="s">
        <v>20</v>
      </c>
      <c r="D640" s="88" t="s">
        <v>21</v>
      </c>
      <c r="E640" s="88" t="s">
        <v>329</v>
      </c>
      <c r="F640" s="88" t="s">
        <v>57</v>
      </c>
      <c r="G640" s="155">
        <f t="shared" si="310"/>
        <v>0</v>
      </c>
      <c r="H640" s="156">
        <f>H641</f>
        <v>0</v>
      </c>
      <c r="I640" s="156">
        <f>I641</f>
        <v>0</v>
      </c>
      <c r="J640" s="156">
        <f>J641</f>
        <v>0</v>
      </c>
      <c r="K640" s="156">
        <f>K641</f>
        <v>0</v>
      </c>
    </row>
    <row r="641" spans="1:11" ht="38.25" hidden="1">
      <c r="A641" s="136"/>
      <c r="B641" s="87" t="s">
        <v>58</v>
      </c>
      <c r="C641" s="88" t="s">
        <v>20</v>
      </c>
      <c r="D641" s="88" t="s">
        <v>21</v>
      </c>
      <c r="E641" s="88" t="s">
        <v>329</v>
      </c>
      <c r="F641" s="88" t="s">
        <v>59</v>
      </c>
      <c r="G641" s="155">
        <f t="shared" si="310"/>
        <v>0</v>
      </c>
      <c r="H641" s="156">
        <f>'приложение 8.1.'!I1072</f>
        <v>0</v>
      </c>
      <c r="I641" s="156">
        <f>'приложение 8.1.'!J1072</f>
        <v>0</v>
      </c>
      <c r="J641" s="156">
        <f>'приложение 8.1.'!K1072</f>
        <v>0</v>
      </c>
      <c r="K641" s="156">
        <f>'приложение 8.1.'!L1072</f>
        <v>0</v>
      </c>
    </row>
    <row r="642" spans="1:11" hidden="1">
      <c r="A642" s="136"/>
      <c r="B642" s="91" t="s">
        <v>71</v>
      </c>
      <c r="C642" s="88" t="s">
        <v>20</v>
      </c>
      <c r="D642" s="88" t="s">
        <v>21</v>
      </c>
      <c r="E642" s="88" t="s">
        <v>329</v>
      </c>
      <c r="F642" s="88" t="s">
        <v>72</v>
      </c>
      <c r="G642" s="155">
        <f t="shared" si="310"/>
        <v>0</v>
      </c>
      <c r="H642" s="156">
        <f>H643</f>
        <v>0</v>
      </c>
      <c r="I642" s="156">
        <f t="shared" ref="I642:K642" si="313">I643</f>
        <v>0</v>
      </c>
      <c r="J642" s="156">
        <f t="shared" si="313"/>
        <v>0</v>
      </c>
      <c r="K642" s="156">
        <f t="shared" si="313"/>
        <v>0</v>
      </c>
    </row>
    <row r="643" spans="1:11" ht="25.5" hidden="1">
      <c r="A643" s="136"/>
      <c r="B643" s="91" t="s">
        <v>73</v>
      </c>
      <c r="C643" s="88" t="s">
        <v>20</v>
      </c>
      <c r="D643" s="88" t="s">
        <v>21</v>
      </c>
      <c r="E643" s="88" t="s">
        <v>329</v>
      </c>
      <c r="F643" s="88" t="s">
        <v>74</v>
      </c>
      <c r="G643" s="155">
        <f t="shared" si="310"/>
        <v>0</v>
      </c>
      <c r="H643" s="156">
        <f>'приложение 8.1.'!I1076</f>
        <v>0</v>
      </c>
      <c r="I643" s="156">
        <f>'приложение 8.1.'!J1076</f>
        <v>0</v>
      </c>
      <c r="J643" s="156">
        <f>'приложение 8.1.'!K1076</f>
        <v>0</v>
      </c>
      <c r="K643" s="156">
        <f>'приложение 8.1.'!L1076</f>
        <v>0</v>
      </c>
    </row>
    <row r="644" spans="1:11" ht="153" hidden="1">
      <c r="A644" s="133"/>
      <c r="B644" s="76" t="s">
        <v>574</v>
      </c>
      <c r="C644" s="134" t="s">
        <v>20</v>
      </c>
      <c r="D644" s="88" t="s">
        <v>21</v>
      </c>
      <c r="E644" s="96" t="s">
        <v>573</v>
      </c>
      <c r="F644" s="90"/>
      <c r="G644" s="155">
        <f>H644+I644+J644+K644</f>
        <v>0</v>
      </c>
      <c r="H644" s="156">
        <v>0</v>
      </c>
      <c r="I644" s="156">
        <f>I645+I647</f>
        <v>0</v>
      </c>
      <c r="J644" s="156">
        <v>0</v>
      </c>
      <c r="K644" s="156">
        <v>0</v>
      </c>
    </row>
    <row r="645" spans="1:11" ht="89.25" hidden="1">
      <c r="A645" s="136"/>
      <c r="B645" s="87" t="s">
        <v>55</v>
      </c>
      <c r="C645" s="134" t="s">
        <v>20</v>
      </c>
      <c r="D645" s="88" t="s">
        <v>21</v>
      </c>
      <c r="E645" s="96" t="s">
        <v>573</v>
      </c>
      <c r="F645" s="88" t="s">
        <v>56</v>
      </c>
      <c r="G645" s="155">
        <f t="shared" ref="G645:G646" si="314">SUM(H645:K645)</f>
        <v>0</v>
      </c>
      <c r="H645" s="156">
        <f t="shared" ref="H645:K645" si="315">H646</f>
        <v>0</v>
      </c>
      <c r="I645" s="156">
        <f>I646</f>
        <v>0</v>
      </c>
      <c r="J645" s="156">
        <f t="shared" si="315"/>
        <v>0</v>
      </c>
      <c r="K645" s="156">
        <f t="shared" si="315"/>
        <v>0</v>
      </c>
    </row>
    <row r="646" spans="1:11" ht="38.25" hidden="1">
      <c r="A646" s="136"/>
      <c r="B646" s="87" t="s">
        <v>104</v>
      </c>
      <c r="C646" s="134" t="s">
        <v>20</v>
      </c>
      <c r="D646" s="88" t="s">
        <v>21</v>
      </c>
      <c r="E646" s="96" t="s">
        <v>573</v>
      </c>
      <c r="F646" s="88" t="s">
        <v>105</v>
      </c>
      <c r="G646" s="155">
        <f t="shared" si="314"/>
        <v>0</v>
      </c>
      <c r="H646" s="156">
        <f>'приложение 8.1.'!I1081</f>
        <v>0</v>
      </c>
      <c r="I646" s="156">
        <f>'приложение 8.1.'!J1081</f>
        <v>0</v>
      </c>
      <c r="J646" s="156">
        <f>'приложение 8.1.'!K1081</f>
        <v>0</v>
      </c>
      <c r="K646" s="156">
        <f>'приложение 8.1.'!L1081</f>
        <v>0</v>
      </c>
    </row>
    <row r="647" spans="1:11" ht="38.25" hidden="1">
      <c r="A647" s="136"/>
      <c r="B647" s="87" t="s">
        <v>86</v>
      </c>
      <c r="C647" s="88" t="s">
        <v>20</v>
      </c>
      <c r="D647" s="88" t="s">
        <v>21</v>
      </c>
      <c r="E647" s="96" t="s">
        <v>573</v>
      </c>
      <c r="F647" s="88" t="s">
        <v>57</v>
      </c>
      <c r="G647" s="155">
        <f t="shared" ref="G647:G648" si="316">H647+I647+J647+K647</f>
        <v>0</v>
      </c>
      <c r="H647" s="156">
        <f>H648</f>
        <v>0</v>
      </c>
      <c r="I647" s="156">
        <f>I648</f>
        <v>0</v>
      </c>
      <c r="J647" s="156">
        <f>J648</f>
        <v>0</v>
      </c>
      <c r="K647" s="156">
        <f>K648</f>
        <v>0</v>
      </c>
    </row>
    <row r="648" spans="1:11" ht="38.25" hidden="1">
      <c r="A648" s="136"/>
      <c r="B648" s="87" t="s">
        <v>58</v>
      </c>
      <c r="C648" s="88" t="s">
        <v>20</v>
      </c>
      <c r="D648" s="88" t="s">
        <v>21</v>
      </c>
      <c r="E648" s="96" t="s">
        <v>573</v>
      </c>
      <c r="F648" s="88" t="s">
        <v>59</v>
      </c>
      <c r="G648" s="155">
        <f t="shared" si="316"/>
        <v>0</v>
      </c>
      <c r="H648" s="156">
        <f>'приложение 8.1.'!I1084</f>
        <v>0</v>
      </c>
      <c r="I648" s="156">
        <f>'приложение 8.1.'!J1084</f>
        <v>0</v>
      </c>
      <c r="J648" s="156">
        <f>'приложение 8.1.'!K1084</f>
        <v>0</v>
      </c>
      <c r="K648" s="156">
        <f>'приложение 8.1.'!L1084</f>
        <v>0</v>
      </c>
    </row>
    <row r="649" spans="1:11" ht="25.5">
      <c r="A649" s="136"/>
      <c r="B649" s="87" t="s">
        <v>327</v>
      </c>
      <c r="C649" s="88" t="s">
        <v>20</v>
      </c>
      <c r="D649" s="88" t="s">
        <v>21</v>
      </c>
      <c r="E649" s="88" t="s">
        <v>328</v>
      </c>
      <c r="F649" s="88"/>
      <c r="G649" s="155">
        <f>SUM(H649:K649)</f>
        <v>432</v>
      </c>
      <c r="H649" s="156">
        <f>H650</f>
        <v>432</v>
      </c>
      <c r="I649" s="156">
        <f t="shared" ref="I649:K651" si="317">I650</f>
        <v>0</v>
      </c>
      <c r="J649" s="156">
        <f t="shared" si="317"/>
        <v>0</v>
      </c>
      <c r="K649" s="156">
        <f t="shared" si="317"/>
        <v>0</v>
      </c>
    </row>
    <row r="650" spans="1:11" ht="25.5">
      <c r="A650" s="136"/>
      <c r="B650" s="87" t="s">
        <v>217</v>
      </c>
      <c r="C650" s="88" t="s">
        <v>20</v>
      </c>
      <c r="D650" s="88" t="s">
        <v>21</v>
      </c>
      <c r="E650" s="88" t="s">
        <v>541</v>
      </c>
      <c r="F650" s="88"/>
      <c r="G650" s="155">
        <f>SUM(H650:K650)</f>
        <v>432</v>
      </c>
      <c r="H650" s="156">
        <f>H651</f>
        <v>432</v>
      </c>
      <c r="I650" s="156">
        <f t="shared" si="317"/>
        <v>0</v>
      </c>
      <c r="J650" s="156">
        <f t="shared" si="317"/>
        <v>0</v>
      </c>
      <c r="K650" s="156">
        <f t="shared" si="317"/>
        <v>0</v>
      </c>
    </row>
    <row r="651" spans="1:11" ht="51">
      <c r="A651" s="136"/>
      <c r="B651" s="87" t="s">
        <v>88</v>
      </c>
      <c r="C651" s="88" t="s">
        <v>20</v>
      </c>
      <c r="D651" s="88" t="s">
        <v>21</v>
      </c>
      <c r="E651" s="88" t="s">
        <v>541</v>
      </c>
      <c r="F651" s="88" t="s">
        <v>49</v>
      </c>
      <c r="G651" s="155">
        <f t="shared" ref="G651:G657" si="318">SUM(H651:K651)</f>
        <v>432</v>
      </c>
      <c r="H651" s="156">
        <f>H652+H653</f>
        <v>432</v>
      </c>
      <c r="I651" s="156">
        <f t="shared" si="317"/>
        <v>0</v>
      </c>
      <c r="J651" s="156">
        <f t="shared" si="317"/>
        <v>0</v>
      </c>
      <c r="K651" s="156">
        <f t="shared" si="317"/>
        <v>0</v>
      </c>
    </row>
    <row r="652" spans="1:11">
      <c r="A652" s="136"/>
      <c r="B652" s="87" t="s">
        <v>51</v>
      </c>
      <c r="C652" s="88" t="s">
        <v>20</v>
      </c>
      <c r="D652" s="88" t="s">
        <v>21</v>
      </c>
      <c r="E652" s="88" t="s">
        <v>541</v>
      </c>
      <c r="F652" s="88" t="s">
        <v>50</v>
      </c>
      <c r="G652" s="155">
        <f t="shared" si="318"/>
        <v>-50</v>
      </c>
      <c r="H652" s="156">
        <f>'приложение 8.1.'!I1089</f>
        <v>-50</v>
      </c>
      <c r="I652" s="156">
        <f>'приложение 8.1.'!J1089</f>
        <v>0</v>
      </c>
      <c r="J652" s="156">
        <f>'приложение 8.1.'!K1089</f>
        <v>0</v>
      </c>
      <c r="K652" s="156">
        <f>'приложение 8.1.'!L1089</f>
        <v>0</v>
      </c>
    </row>
    <row r="653" spans="1:11">
      <c r="A653" s="129"/>
      <c r="B653" s="211" t="s">
        <v>66</v>
      </c>
      <c r="C653" s="96" t="s">
        <v>20</v>
      </c>
      <c r="D653" s="96" t="s">
        <v>21</v>
      </c>
      <c r="E653" s="96" t="s">
        <v>541</v>
      </c>
      <c r="F653" s="96" t="s">
        <v>64</v>
      </c>
      <c r="G653" s="153">
        <f t="shared" ref="G653" si="319">H653+I653+J653+K653</f>
        <v>482</v>
      </c>
      <c r="H653" s="154">
        <f>'приложение 8.1.'!I1091</f>
        <v>482</v>
      </c>
      <c r="I653" s="154">
        <f>J654</f>
        <v>0</v>
      </c>
      <c r="J653" s="154">
        <v>0</v>
      </c>
      <c r="K653" s="154">
        <f>L654</f>
        <v>0</v>
      </c>
    </row>
    <row r="654" spans="1:11" ht="38.25">
      <c r="A654" s="133"/>
      <c r="B654" s="87" t="s">
        <v>316</v>
      </c>
      <c r="C654" s="88" t="s">
        <v>20</v>
      </c>
      <c r="D654" s="88" t="s">
        <v>21</v>
      </c>
      <c r="E654" s="96" t="s">
        <v>317</v>
      </c>
      <c r="F654" s="88"/>
      <c r="G654" s="155">
        <f t="shared" si="318"/>
        <v>100</v>
      </c>
      <c r="H654" s="156">
        <f>H655+H658</f>
        <v>0</v>
      </c>
      <c r="I654" s="156">
        <f t="shared" ref="I654:K654" si="320">I655+I658</f>
        <v>0</v>
      </c>
      <c r="J654" s="156">
        <f t="shared" si="320"/>
        <v>0</v>
      </c>
      <c r="K654" s="156">
        <f t="shared" si="320"/>
        <v>100</v>
      </c>
    </row>
    <row r="655" spans="1:11" ht="25.5" hidden="1">
      <c r="A655" s="133"/>
      <c r="B655" s="87" t="s">
        <v>217</v>
      </c>
      <c r="C655" s="88" t="s">
        <v>20</v>
      </c>
      <c r="D655" s="88" t="s">
        <v>21</v>
      </c>
      <c r="E655" s="88" t="s">
        <v>544</v>
      </c>
      <c r="F655" s="88"/>
      <c r="G655" s="155">
        <f t="shared" si="318"/>
        <v>0</v>
      </c>
      <c r="H655" s="156">
        <f>H656</f>
        <v>0</v>
      </c>
      <c r="I655" s="156">
        <f t="shared" ref="I655:K656" si="321">I656</f>
        <v>0</v>
      </c>
      <c r="J655" s="156">
        <f t="shared" si="321"/>
        <v>0</v>
      </c>
      <c r="K655" s="156">
        <f t="shared" si="321"/>
        <v>0</v>
      </c>
    </row>
    <row r="656" spans="1:11" ht="51" hidden="1">
      <c r="A656" s="136"/>
      <c r="B656" s="87" t="s">
        <v>88</v>
      </c>
      <c r="C656" s="88" t="s">
        <v>20</v>
      </c>
      <c r="D656" s="88" t="s">
        <v>21</v>
      </c>
      <c r="E656" s="88" t="s">
        <v>544</v>
      </c>
      <c r="F656" s="88" t="s">
        <v>49</v>
      </c>
      <c r="G656" s="155">
        <f t="shared" si="318"/>
        <v>0</v>
      </c>
      <c r="H656" s="156">
        <f>H657</f>
        <v>0</v>
      </c>
      <c r="I656" s="156">
        <f t="shared" si="321"/>
        <v>0</v>
      </c>
      <c r="J656" s="156">
        <f t="shared" si="321"/>
        <v>0</v>
      </c>
      <c r="K656" s="156">
        <f t="shared" si="321"/>
        <v>0</v>
      </c>
    </row>
    <row r="657" spans="1:11" hidden="1">
      <c r="A657" s="136"/>
      <c r="B657" s="87" t="s">
        <v>66</v>
      </c>
      <c r="C657" s="88" t="s">
        <v>20</v>
      </c>
      <c r="D657" s="88" t="s">
        <v>21</v>
      </c>
      <c r="E657" s="88" t="s">
        <v>544</v>
      </c>
      <c r="F657" s="88" t="s">
        <v>64</v>
      </c>
      <c r="G657" s="155">
        <f t="shared" si="318"/>
        <v>0</v>
      </c>
      <c r="H657" s="156">
        <f>'приложение 8.1.'!H1096</f>
        <v>0</v>
      </c>
      <c r="I657" s="156">
        <f>'приложение 8.1.'!I1096</f>
        <v>0</v>
      </c>
      <c r="J657" s="156">
        <f>'приложение 8.1.'!J1096</f>
        <v>0</v>
      </c>
      <c r="K657" s="156">
        <f>'приложение 8.1.'!K1096</f>
        <v>0</v>
      </c>
    </row>
    <row r="658" spans="1:11" s="132" customFormat="1" ht="63.75">
      <c r="A658" s="124"/>
      <c r="B658" s="211" t="s">
        <v>588</v>
      </c>
      <c r="C658" s="96" t="s">
        <v>20</v>
      </c>
      <c r="D658" s="96" t="s">
        <v>21</v>
      </c>
      <c r="E658" s="96" t="s">
        <v>593</v>
      </c>
      <c r="F658" s="96"/>
      <c r="G658" s="153">
        <f>SUM(H658:K658)</f>
        <v>100</v>
      </c>
      <c r="H658" s="154">
        <f>H659</f>
        <v>0</v>
      </c>
      <c r="I658" s="154">
        <f t="shared" ref="I658:K659" si="322">I659</f>
        <v>0</v>
      </c>
      <c r="J658" s="154">
        <f t="shared" si="322"/>
        <v>0</v>
      </c>
      <c r="K658" s="154">
        <f t="shared" si="322"/>
        <v>100</v>
      </c>
    </row>
    <row r="659" spans="1:11" s="132" customFormat="1" ht="49.5" customHeight="1">
      <c r="A659" s="129"/>
      <c r="B659" s="224" t="s">
        <v>88</v>
      </c>
      <c r="C659" s="96" t="s">
        <v>20</v>
      </c>
      <c r="D659" s="96" t="s">
        <v>21</v>
      </c>
      <c r="E659" s="96" t="s">
        <v>593</v>
      </c>
      <c r="F659" s="96" t="s">
        <v>49</v>
      </c>
      <c r="G659" s="153">
        <f t="shared" ref="G659:G660" si="323">H659+I659+J659+K659</f>
        <v>100</v>
      </c>
      <c r="H659" s="154">
        <f>H660</f>
        <v>0</v>
      </c>
      <c r="I659" s="154">
        <f t="shared" si="322"/>
        <v>0</v>
      </c>
      <c r="J659" s="154">
        <f t="shared" si="322"/>
        <v>0</v>
      </c>
      <c r="K659" s="154">
        <f t="shared" si="322"/>
        <v>100</v>
      </c>
    </row>
    <row r="660" spans="1:11" s="132" customFormat="1">
      <c r="A660" s="129"/>
      <c r="B660" s="87" t="s">
        <v>66</v>
      </c>
      <c r="C660" s="96" t="s">
        <v>20</v>
      </c>
      <c r="D660" s="96" t="s">
        <v>21</v>
      </c>
      <c r="E660" s="96" t="s">
        <v>593</v>
      </c>
      <c r="F660" s="96" t="s">
        <v>64</v>
      </c>
      <c r="G660" s="153">
        <f t="shared" si="323"/>
        <v>100</v>
      </c>
      <c r="H660" s="154">
        <f>'приложение 8.1.'!I1100</f>
        <v>0</v>
      </c>
      <c r="I660" s="154">
        <f>'приложение 8.1.'!J1100</f>
        <v>0</v>
      </c>
      <c r="J660" s="154">
        <f>'приложение 8.1.'!K1100</f>
        <v>0</v>
      </c>
      <c r="K660" s="154">
        <f>'приложение 8.1.'!L1100</f>
        <v>100</v>
      </c>
    </row>
    <row r="661" spans="1:11">
      <c r="A661" s="198"/>
      <c r="B661" s="199" t="s">
        <v>46</v>
      </c>
      <c r="C661" s="200" t="s">
        <v>23</v>
      </c>
      <c r="D661" s="200" t="s">
        <v>15</v>
      </c>
      <c r="E661" s="200"/>
      <c r="F661" s="200"/>
      <c r="G661" s="201">
        <f t="shared" ref="G661:G670" si="324">H661+I661+J661+K661</f>
        <v>194025</v>
      </c>
      <c r="H661" s="201">
        <f>H662+H733</f>
        <v>193800</v>
      </c>
      <c r="I661" s="201">
        <f>I662+I733</f>
        <v>0</v>
      </c>
      <c r="J661" s="201">
        <f>J662+J733</f>
        <v>0</v>
      </c>
      <c r="K661" s="201">
        <f>K662+K733</f>
        <v>225</v>
      </c>
    </row>
    <row r="662" spans="1:11">
      <c r="A662" s="198"/>
      <c r="B662" s="212" t="s">
        <v>34</v>
      </c>
      <c r="C662" s="200" t="s">
        <v>23</v>
      </c>
      <c r="D662" s="200" t="s">
        <v>14</v>
      </c>
      <c r="E662" s="200"/>
      <c r="F662" s="200"/>
      <c r="G662" s="201">
        <f t="shared" si="324"/>
        <v>194025</v>
      </c>
      <c r="H662" s="201">
        <f>H663+H729</f>
        <v>193800</v>
      </c>
      <c r="I662" s="201">
        <f>I663+I729</f>
        <v>0</v>
      </c>
      <c r="J662" s="201">
        <f>J663+J729</f>
        <v>0</v>
      </c>
      <c r="K662" s="201">
        <f>K663+K729</f>
        <v>225</v>
      </c>
    </row>
    <row r="663" spans="1:11" ht="38.25">
      <c r="A663" s="210"/>
      <c r="B663" s="204" t="s">
        <v>95</v>
      </c>
      <c r="C663" s="134" t="s">
        <v>23</v>
      </c>
      <c r="D663" s="134" t="s">
        <v>14</v>
      </c>
      <c r="E663" s="134" t="s">
        <v>229</v>
      </c>
      <c r="F663" s="134"/>
      <c r="G663" s="201">
        <f t="shared" si="324"/>
        <v>193800</v>
      </c>
      <c r="H663" s="205">
        <f>H664+H690+H702</f>
        <v>193800</v>
      </c>
      <c r="I663" s="205">
        <f>I664+I690+I702</f>
        <v>0</v>
      </c>
      <c r="J663" s="205">
        <f>J664+J690+J702</f>
        <v>0</v>
      </c>
      <c r="K663" s="205">
        <f>K664+K690+K702</f>
        <v>0</v>
      </c>
    </row>
    <row r="664" spans="1:11" ht="25.5" hidden="1">
      <c r="A664" s="210"/>
      <c r="B664" s="204" t="s">
        <v>410</v>
      </c>
      <c r="C664" s="134" t="s">
        <v>23</v>
      </c>
      <c r="D664" s="134" t="s">
        <v>14</v>
      </c>
      <c r="E664" s="134" t="s">
        <v>411</v>
      </c>
      <c r="F664" s="134"/>
      <c r="G664" s="201">
        <f t="shared" si="324"/>
        <v>0</v>
      </c>
      <c r="H664" s="205">
        <f>H665+H675+H679+H683</f>
        <v>0</v>
      </c>
      <c r="I664" s="205">
        <f>I665+I675+I679+I683</f>
        <v>0</v>
      </c>
      <c r="J664" s="205">
        <f>J665+J675+J679+J683</f>
        <v>0</v>
      </c>
      <c r="K664" s="205">
        <f>K665+K675+K679+K683</f>
        <v>0</v>
      </c>
    </row>
    <row r="665" spans="1:11" ht="38.25" hidden="1">
      <c r="A665" s="210"/>
      <c r="B665" s="204" t="s">
        <v>412</v>
      </c>
      <c r="C665" s="134" t="s">
        <v>23</v>
      </c>
      <c r="D665" s="134" t="s">
        <v>14</v>
      </c>
      <c r="E665" s="134" t="s">
        <v>413</v>
      </c>
      <c r="F665" s="134"/>
      <c r="G665" s="201">
        <f t="shared" si="324"/>
        <v>0</v>
      </c>
      <c r="H665" s="205">
        <f>H666+H669+H672</f>
        <v>0</v>
      </c>
      <c r="I665" s="205">
        <f t="shared" ref="I665:K665" si="325">I666+I669+I672</f>
        <v>0</v>
      </c>
      <c r="J665" s="205">
        <f t="shared" si="325"/>
        <v>0</v>
      </c>
      <c r="K665" s="205">
        <f t="shared" si="325"/>
        <v>0</v>
      </c>
    </row>
    <row r="666" spans="1:11" s="218" customFormat="1" ht="127.5" hidden="1">
      <c r="A666" s="237"/>
      <c r="B666" s="238" t="s">
        <v>458</v>
      </c>
      <c r="C666" s="125" t="s">
        <v>23</v>
      </c>
      <c r="D666" s="125" t="s">
        <v>14</v>
      </c>
      <c r="E666" s="125" t="s">
        <v>459</v>
      </c>
      <c r="F666" s="125"/>
      <c r="G666" s="215">
        <f>SUM(H666:K666)</f>
        <v>0</v>
      </c>
      <c r="H666" s="216">
        <f>H667</f>
        <v>0</v>
      </c>
      <c r="I666" s="216">
        <f>I667</f>
        <v>0</v>
      </c>
      <c r="J666" s="216">
        <f>J667</f>
        <v>0</v>
      </c>
      <c r="K666" s="216">
        <f>K667</f>
        <v>0</v>
      </c>
    </row>
    <row r="667" spans="1:11" s="218" customFormat="1" ht="54.75" hidden="1" customHeight="1">
      <c r="A667" s="214"/>
      <c r="B667" s="211" t="s">
        <v>247</v>
      </c>
      <c r="C667" s="125" t="s">
        <v>23</v>
      </c>
      <c r="D667" s="125" t="s">
        <v>14</v>
      </c>
      <c r="E667" s="125" t="s">
        <v>459</v>
      </c>
      <c r="F667" s="125" t="s">
        <v>49</v>
      </c>
      <c r="G667" s="215">
        <f t="shared" ref="G667" si="326">H667+I667+J667+K667</f>
        <v>0</v>
      </c>
      <c r="H667" s="216">
        <f>H668</f>
        <v>0</v>
      </c>
      <c r="I667" s="216">
        <f t="shared" ref="I667:K667" si="327">I668</f>
        <v>0</v>
      </c>
      <c r="J667" s="216">
        <f t="shared" si="327"/>
        <v>0</v>
      </c>
      <c r="K667" s="216">
        <f t="shared" si="327"/>
        <v>0</v>
      </c>
    </row>
    <row r="668" spans="1:11" s="218" customFormat="1" hidden="1">
      <c r="A668" s="214"/>
      <c r="B668" s="211" t="s">
        <v>66</v>
      </c>
      <c r="C668" s="125" t="s">
        <v>23</v>
      </c>
      <c r="D668" s="125" t="s">
        <v>14</v>
      </c>
      <c r="E668" s="125" t="s">
        <v>459</v>
      </c>
      <c r="F668" s="125" t="s">
        <v>64</v>
      </c>
      <c r="G668" s="215">
        <f>SUM(H668:K668)</f>
        <v>0</v>
      </c>
      <c r="H668" s="216">
        <f>'приложение 8.1.'!I727</f>
        <v>0</v>
      </c>
      <c r="I668" s="216">
        <f>'приложение 8.1.'!J727</f>
        <v>0</v>
      </c>
      <c r="J668" s="216">
        <f>'приложение 8.1.'!K727</f>
        <v>0</v>
      </c>
      <c r="K668" s="216">
        <f>'приложение 8.1.'!L727</f>
        <v>0</v>
      </c>
    </row>
    <row r="669" spans="1:11" ht="127.5" hidden="1">
      <c r="A669" s="210"/>
      <c r="B669" s="204" t="s">
        <v>496</v>
      </c>
      <c r="C669" s="134" t="s">
        <v>23</v>
      </c>
      <c r="D669" s="134" t="s">
        <v>14</v>
      </c>
      <c r="E669" s="134" t="s">
        <v>414</v>
      </c>
      <c r="F669" s="134"/>
      <c r="G669" s="201">
        <f t="shared" si="324"/>
        <v>0</v>
      </c>
      <c r="H669" s="205">
        <f>H670</f>
        <v>0</v>
      </c>
      <c r="I669" s="205">
        <f t="shared" ref="I669:K670" si="328">I670</f>
        <v>0</v>
      </c>
      <c r="J669" s="205">
        <f t="shared" si="328"/>
        <v>0</v>
      </c>
      <c r="K669" s="205">
        <f t="shared" si="328"/>
        <v>0</v>
      </c>
    </row>
    <row r="670" spans="1:11" ht="51" hidden="1">
      <c r="A670" s="203"/>
      <c r="B670" s="204" t="s">
        <v>247</v>
      </c>
      <c r="C670" s="134" t="s">
        <v>23</v>
      </c>
      <c r="D670" s="134" t="s">
        <v>14</v>
      </c>
      <c r="E670" s="134" t="s">
        <v>414</v>
      </c>
      <c r="F670" s="134" t="s">
        <v>49</v>
      </c>
      <c r="G670" s="201">
        <f t="shared" si="324"/>
        <v>0</v>
      </c>
      <c r="H670" s="205">
        <f>H671</f>
        <v>0</v>
      </c>
      <c r="I670" s="205">
        <f t="shared" si="328"/>
        <v>0</v>
      </c>
      <c r="J670" s="205">
        <f t="shared" si="328"/>
        <v>0</v>
      </c>
      <c r="K670" s="205">
        <f t="shared" si="328"/>
        <v>0</v>
      </c>
    </row>
    <row r="671" spans="1:11" hidden="1">
      <c r="A671" s="203"/>
      <c r="B671" s="204" t="s">
        <v>66</v>
      </c>
      <c r="C671" s="134" t="s">
        <v>23</v>
      </c>
      <c r="D671" s="134" t="s">
        <v>14</v>
      </c>
      <c r="E671" s="134" t="s">
        <v>414</v>
      </c>
      <c r="F671" s="134" t="s">
        <v>64</v>
      </c>
      <c r="G671" s="201">
        <f>SUM(H671:K671)</f>
        <v>0</v>
      </c>
      <c r="H671" s="205">
        <f>'приложение 8.1.'!I731</f>
        <v>0</v>
      </c>
      <c r="I671" s="205">
        <f>'приложение 8.1.'!J731</f>
        <v>0</v>
      </c>
      <c r="J671" s="205">
        <f>'приложение 8.1.'!K731</f>
        <v>0</v>
      </c>
      <c r="K671" s="205">
        <f>'приложение 8.1.'!L731</f>
        <v>0</v>
      </c>
    </row>
    <row r="672" spans="1:11" ht="140.25" hidden="1">
      <c r="A672" s="206"/>
      <c r="B672" s="204" t="s">
        <v>497</v>
      </c>
      <c r="C672" s="134" t="s">
        <v>23</v>
      </c>
      <c r="D672" s="134" t="s">
        <v>14</v>
      </c>
      <c r="E672" s="134" t="s">
        <v>415</v>
      </c>
      <c r="F672" s="134"/>
      <c r="G672" s="201">
        <f t="shared" ref="G672:G673" si="329">H672+I672+J672+K672</f>
        <v>0</v>
      </c>
      <c r="H672" s="205">
        <f>H673</f>
        <v>0</v>
      </c>
      <c r="I672" s="205">
        <f t="shared" ref="I672:K673" si="330">I673</f>
        <v>0</v>
      </c>
      <c r="J672" s="205">
        <f t="shared" si="330"/>
        <v>0</v>
      </c>
      <c r="K672" s="205">
        <f t="shared" si="330"/>
        <v>0</v>
      </c>
    </row>
    <row r="673" spans="1:11" ht="51" hidden="1">
      <c r="A673" s="203"/>
      <c r="B673" s="204" t="s">
        <v>247</v>
      </c>
      <c r="C673" s="134" t="s">
        <v>23</v>
      </c>
      <c r="D673" s="134" t="s">
        <v>14</v>
      </c>
      <c r="E673" s="134" t="s">
        <v>415</v>
      </c>
      <c r="F673" s="134" t="s">
        <v>49</v>
      </c>
      <c r="G673" s="201">
        <f t="shared" si="329"/>
        <v>0</v>
      </c>
      <c r="H673" s="205">
        <f>H674</f>
        <v>0</v>
      </c>
      <c r="I673" s="205">
        <f t="shared" si="330"/>
        <v>0</v>
      </c>
      <c r="J673" s="205">
        <f t="shared" si="330"/>
        <v>0</v>
      </c>
      <c r="K673" s="205">
        <f t="shared" si="330"/>
        <v>0</v>
      </c>
    </row>
    <row r="674" spans="1:11" hidden="1">
      <c r="A674" s="203"/>
      <c r="B674" s="204" t="s">
        <v>66</v>
      </c>
      <c r="C674" s="134" t="s">
        <v>23</v>
      </c>
      <c r="D674" s="134" t="s">
        <v>14</v>
      </c>
      <c r="E674" s="134" t="s">
        <v>415</v>
      </c>
      <c r="F674" s="134" t="s">
        <v>64</v>
      </c>
      <c r="G674" s="201">
        <f>SUM(H674:K674)</f>
        <v>0</v>
      </c>
      <c r="H674" s="205">
        <f>'приложение 8.1.'!I735</f>
        <v>0</v>
      </c>
      <c r="I674" s="205">
        <f>'приложение 8.1.'!J735</f>
        <v>0</v>
      </c>
      <c r="J674" s="205">
        <f>'приложение 8.1.'!K735</f>
        <v>0</v>
      </c>
      <c r="K674" s="205">
        <f>'приложение 8.1.'!L735</f>
        <v>0</v>
      </c>
    </row>
    <row r="675" spans="1:11" ht="51" hidden="1">
      <c r="A675" s="206"/>
      <c r="B675" s="204" t="s">
        <v>416</v>
      </c>
      <c r="C675" s="134" t="s">
        <v>23</v>
      </c>
      <c r="D675" s="134" t="s">
        <v>14</v>
      </c>
      <c r="E675" s="134" t="s">
        <v>417</v>
      </c>
      <c r="F675" s="134"/>
      <c r="G675" s="201">
        <f t="shared" ref="G675:G677" si="331">H675+I675+J675+K675</f>
        <v>0</v>
      </c>
      <c r="H675" s="205">
        <f>H676</f>
        <v>0</v>
      </c>
      <c r="I675" s="205">
        <f t="shared" ref="I675:K677" si="332">I676</f>
        <v>0</v>
      </c>
      <c r="J675" s="205">
        <f t="shared" si="332"/>
        <v>0</v>
      </c>
      <c r="K675" s="205">
        <f t="shared" si="332"/>
        <v>0</v>
      </c>
    </row>
    <row r="676" spans="1:11" ht="25.5" hidden="1">
      <c r="A676" s="210"/>
      <c r="B676" s="87" t="s">
        <v>217</v>
      </c>
      <c r="C676" s="134" t="s">
        <v>23</v>
      </c>
      <c r="D676" s="134" t="s">
        <v>14</v>
      </c>
      <c r="E676" s="134" t="s">
        <v>557</v>
      </c>
      <c r="F676" s="134"/>
      <c r="G676" s="201">
        <f t="shared" si="331"/>
        <v>0</v>
      </c>
      <c r="H676" s="205">
        <f>H677</f>
        <v>0</v>
      </c>
      <c r="I676" s="205">
        <f t="shared" si="332"/>
        <v>0</v>
      </c>
      <c r="J676" s="205">
        <f t="shared" si="332"/>
        <v>0</v>
      </c>
      <c r="K676" s="205">
        <f t="shared" si="332"/>
        <v>0</v>
      </c>
    </row>
    <row r="677" spans="1:11" ht="51" hidden="1">
      <c r="A677" s="203"/>
      <c r="B677" s="204" t="s">
        <v>247</v>
      </c>
      <c r="C677" s="134" t="s">
        <v>23</v>
      </c>
      <c r="D677" s="134" t="s">
        <v>14</v>
      </c>
      <c r="E677" s="134" t="s">
        <v>557</v>
      </c>
      <c r="F677" s="134" t="s">
        <v>49</v>
      </c>
      <c r="G677" s="201">
        <f t="shared" si="331"/>
        <v>0</v>
      </c>
      <c r="H677" s="205">
        <f>H678</f>
        <v>0</v>
      </c>
      <c r="I677" s="205">
        <f t="shared" si="332"/>
        <v>0</v>
      </c>
      <c r="J677" s="205">
        <f t="shared" si="332"/>
        <v>0</v>
      </c>
      <c r="K677" s="205">
        <f t="shared" si="332"/>
        <v>0</v>
      </c>
    </row>
    <row r="678" spans="1:11" hidden="1">
      <c r="A678" s="203"/>
      <c r="B678" s="204" t="s">
        <v>66</v>
      </c>
      <c r="C678" s="134" t="s">
        <v>23</v>
      </c>
      <c r="D678" s="134" t="s">
        <v>14</v>
      </c>
      <c r="E678" s="134" t="s">
        <v>557</v>
      </c>
      <c r="F678" s="134" t="s">
        <v>64</v>
      </c>
      <c r="G678" s="201">
        <f>SUM(H678:K678)</f>
        <v>0</v>
      </c>
      <c r="H678" s="205">
        <f>'приложение 8.1.'!I740</f>
        <v>0</v>
      </c>
      <c r="I678" s="205">
        <f>'приложение 8.1.'!J740</f>
        <v>0</v>
      </c>
      <c r="J678" s="205">
        <f>'приложение 8.1.'!K740</f>
        <v>0</v>
      </c>
      <c r="K678" s="205">
        <f>'приложение 8.1.'!L740</f>
        <v>0</v>
      </c>
    </row>
    <row r="679" spans="1:11" ht="25.5" hidden="1">
      <c r="A679" s="206"/>
      <c r="B679" s="204" t="s">
        <v>418</v>
      </c>
      <c r="C679" s="134" t="s">
        <v>23</v>
      </c>
      <c r="D679" s="134" t="s">
        <v>14</v>
      </c>
      <c r="E679" s="134" t="s">
        <v>419</v>
      </c>
      <c r="F679" s="134"/>
      <c r="G679" s="201">
        <f t="shared" ref="G679:G681" si="333">H679+I679+J679+K679</f>
        <v>0</v>
      </c>
      <c r="H679" s="205">
        <f>H680</f>
        <v>0</v>
      </c>
      <c r="I679" s="205">
        <f t="shared" ref="I679:K681" si="334">I680</f>
        <v>0</v>
      </c>
      <c r="J679" s="205">
        <f t="shared" si="334"/>
        <v>0</v>
      </c>
      <c r="K679" s="205">
        <f t="shared" si="334"/>
        <v>0</v>
      </c>
    </row>
    <row r="680" spans="1:11" ht="25.5" hidden="1">
      <c r="A680" s="210"/>
      <c r="B680" s="87" t="s">
        <v>217</v>
      </c>
      <c r="C680" s="134" t="s">
        <v>23</v>
      </c>
      <c r="D680" s="134" t="s">
        <v>14</v>
      </c>
      <c r="E680" s="134" t="s">
        <v>556</v>
      </c>
      <c r="F680" s="134"/>
      <c r="G680" s="201">
        <f t="shared" si="333"/>
        <v>0</v>
      </c>
      <c r="H680" s="205">
        <f>H681</f>
        <v>0</v>
      </c>
      <c r="I680" s="205">
        <f t="shared" si="334"/>
        <v>0</v>
      </c>
      <c r="J680" s="205">
        <f t="shared" si="334"/>
        <v>0</v>
      </c>
      <c r="K680" s="205">
        <f t="shared" si="334"/>
        <v>0</v>
      </c>
    </row>
    <row r="681" spans="1:11" ht="51" hidden="1">
      <c r="A681" s="203"/>
      <c r="B681" s="204" t="s">
        <v>247</v>
      </c>
      <c r="C681" s="134" t="s">
        <v>23</v>
      </c>
      <c r="D681" s="134" t="s">
        <v>14</v>
      </c>
      <c r="E681" s="134" t="s">
        <v>556</v>
      </c>
      <c r="F681" s="134" t="s">
        <v>49</v>
      </c>
      <c r="G681" s="201">
        <f t="shared" si="333"/>
        <v>0</v>
      </c>
      <c r="H681" s="205">
        <f>H682</f>
        <v>0</v>
      </c>
      <c r="I681" s="205">
        <f t="shared" si="334"/>
        <v>0</v>
      </c>
      <c r="J681" s="205">
        <f t="shared" si="334"/>
        <v>0</v>
      </c>
      <c r="K681" s="205">
        <f t="shared" si="334"/>
        <v>0</v>
      </c>
    </row>
    <row r="682" spans="1:11" hidden="1">
      <c r="A682" s="203"/>
      <c r="B682" s="204" t="s">
        <v>66</v>
      </c>
      <c r="C682" s="134" t="s">
        <v>23</v>
      </c>
      <c r="D682" s="134" t="s">
        <v>14</v>
      </c>
      <c r="E682" s="134" t="s">
        <v>556</v>
      </c>
      <c r="F682" s="134" t="s">
        <v>64</v>
      </c>
      <c r="G682" s="201">
        <f>SUM(H682:K682)</f>
        <v>0</v>
      </c>
      <c r="H682" s="205">
        <f>'приложение 8.1.'!I745</f>
        <v>0</v>
      </c>
      <c r="I682" s="205">
        <f>'приложение 8.1.'!J745</f>
        <v>0</v>
      </c>
      <c r="J682" s="205">
        <f>'приложение 8.1.'!K745</f>
        <v>0</v>
      </c>
      <c r="K682" s="205">
        <f>'приложение 8.1.'!L745</f>
        <v>0</v>
      </c>
    </row>
    <row r="683" spans="1:11" ht="38.25" hidden="1">
      <c r="A683" s="206"/>
      <c r="B683" s="204" t="s">
        <v>420</v>
      </c>
      <c r="C683" s="134" t="s">
        <v>23</v>
      </c>
      <c r="D683" s="134" t="s">
        <v>14</v>
      </c>
      <c r="E683" s="134" t="s">
        <v>421</v>
      </c>
      <c r="F683" s="134"/>
      <c r="G683" s="201">
        <f t="shared" ref="G683:G685" si="335">H683+I683+J683+K683</f>
        <v>0</v>
      </c>
      <c r="H683" s="205">
        <f>H684+H687</f>
        <v>0</v>
      </c>
      <c r="I683" s="205">
        <f>I684+I687</f>
        <v>0</v>
      </c>
      <c r="J683" s="205">
        <f>J684+J687</f>
        <v>0</v>
      </c>
      <c r="K683" s="205">
        <f>K684+K687</f>
        <v>0</v>
      </c>
    </row>
    <row r="684" spans="1:11" ht="38.25" hidden="1">
      <c r="A684" s="206"/>
      <c r="B684" s="204" t="s">
        <v>200</v>
      </c>
      <c r="C684" s="134" t="s">
        <v>23</v>
      </c>
      <c r="D684" s="134" t="s">
        <v>14</v>
      </c>
      <c r="E684" s="134" t="s">
        <v>422</v>
      </c>
      <c r="F684" s="134"/>
      <c r="G684" s="201">
        <f t="shared" si="335"/>
        <v>0</v>
      </c>
      <c r="H684" s="205">
        <f>H685</f>
        <v>0</v>
      </c>
      <c r="I684" s="205">
        <f t="shared" ref="I684:K685" si="336">I685</f>
        <v>0</v>
      </c>
      <c r="J684" s="205">
        <f t="shared" si="336"/>
        <v>0</v>
      </c>
      <c r="K684" s="205">
        <f t="shared" si="336"/>
        <v>0</v>
      </c>
    </row>
    <row r="685" spans="1:11" ht="51" hidden="1">
      <c r="A685" s="203"/>
      <c r="B685" s="204" t="s">
        <v>88</v>
      </c>
      <c r="C685" s="134" t="s">
        <v>23</v>
      </c>
      <c r="D685" s="134" t="s">
        <v>14</v>
      </c>
      <c r="E685" s="134" t="s">
        <v>422</v>
      </c>
      <c r="F685" s="134" t="s">
        <v>49</v>
      </c>
      <c r="G685" s="201">
        <f t="shared" si="335"/>
        <v>0</v>
      </c>
      <c r="H685" s="205">
        <f>H686</f>
        <v>0</v>
      </c>
      <c r="I685" s="205">
        <f t="shared" si="336"/>
        <v>0</v>
      </c>
      <c r="J685" s="205">
        <f t="shared" si="336"/>
        <v>0</v>
      </c>
      <c r="K685" s="205">
        <f t="shared" si="336"/>
        <v>0</v>
      </c>
    </row>
    <row r="686" spans="1:11" hidden="1">
      <c r="A686" s="203"/>
      <c r="B686" s="204" t="s">
        <v>66</v>
      </c>
      <c r="C686" s="134" t="s">
        <v>23</v>
      </c>
      <c r="D686" s="134" t="s">
        <v>14</v>
      </c>
      <c r="E686" s="134" t="s">
        <v>422</v>
      </c>
      <c r="F686" s="134" t="s">
        <v>64</v>
      </c>
      <c r="G686" s="201">
        <f>SUM(H686:K686)</f>
        <v>0</v>
      </c>
      <c r="H686" s="205">
        <f>'приложение 8.1.'!I750</f>
        <v>0</v>
      </c>
      <c r="I686" s="205">
        <f>'приложение 8.1.'!J750</f>
        <v>0</v>
      </c>
      <c r="J686" s="205">
        <f>'приложение 8.1.'!K750</f>
        <v>0</v>
      </c>
      <c r="K686" s="205">
        <f>'приложение 8.1.'!L750</f>
        <v>0</v>
      </c>
    </row>
    <row r="687" spans="1:11" ht="299.25" hidden="1" customHeight="1">
      <c r="A687" s="206"/>
      <c r="B687" s="204" t="s">
        <v>494</v>
      </c>
      <c r="C687" s="134" t="s">
        <v>23</v>
      </c>
      <c r="D687" s="134" t="s">
        <v>14</v>
      </c>
      <c r="E687" s="134" t="s">
        <v>423</v>
      </c>
      <c r="F687" s="134"/>
      <c r="G687" s="201">
        <f t="shared" ref="G687:G688" si="337">H687+I687+J687+K687</f>
        <v>0</v>
      </c>
      <c r="H687" s="205">
        <f>H688</f>
        <v>0</v>
      </c>
      <c r="I687" s="205">
        <f t="shared" ref="I687:K688" si="338">I688</f>
        <v>0</v>
      </c>
      <c r="J687" s="205">
        <f t="shared" si="338"/>
        <v>0</v>
      </c>
      <c r="K687" s="205">
        <f t="shared" si="338"/>
        <v>0</v>
      </c>
    </row>
    <row r="688" spans="1:11" ht="51" hidden="1">
      <c r="A688" s="203"/>
      <c r="B688" s="204" t="s">
        <v>88</v>
      </c>
      <c r="C688" s="134" t="s">
        <v>23</v>
      </c>
      <c r="D688" s="134" t="s">
        <v>14</v>
      </c>
      <c r="E688" s="134" t="s">
        <v>423</v>
      </c>
      <c r="F688" s="134" t="s">
        <v>49</v>
      </c>
      <c r="G688" s="201">
        <f t="shared" si="337"/>
        <v>0</v>
      </c>
      <c r="H688" s="205">
        <f>H689</f>
        <v>0</v>
      </c>
      <c r="I688" s="205">
        <f t="shared" si="338"/>
        <v>0</v>
      </c>
      <c r="J688" s="205">
        <f t="shared" si="338"/>
        <v>0</v>
      </c>
      <c r="K688" s="205">
        <f t="shared" si="338"/>
        <v>0</v>
      </c>
    </row>
    <row r="689" spans="1:11" hidden="1">
      <c r="A689" s="203"/>
      <c r="B689" s="204" t="s">
        <v>66</v>
      </c>
      <c r="C689" s="134" t="s">
        <v>23</v>
      </c>
      <c r="D689" s="134" t="s">
        <v>14</v>
      </c>
      <c r="E689" s="134" t="s">
        <v>423</v>
      </c>
      <c r="F689" s="134" t="s">
        <v>64</v>
      </c>
      <c r="G689" s="201">
        <f>SUM(H689:K689)</f>
        <v>0</v>
      </c>
      <c r="H689" s="205">
        <f>'приложение 8.1.'!I754</f>
        <v>0</v>
      </c>
      <c r="I689" s="205">
        <f>'приложение 8.1.'!J754</f>
        <v>0</v>
      </c>
      <c r="J689" s="205">
        <f>'приложение 8.1.'!K754</f>
        <v>0</v>
      </c>
      <c r="K689" s="205">
        <f>'приложение 8.1.'!L754</f>
        <v>0</v>
      </c>
    </row>
    <row r="690" spans="1:11" hidden="1">
      <c r="A690" s="206"/>
      <c r="B690" s="204" t="s">
        <v>424</v>
      </c>
      <c r="C690" s="134" t="s">
        <v>23</v>
      </c>
      <c r="D690" s="134" t="s">
        <v>14</v>
      </c>
      <c r="E690" s="134" t="s">
        <v>425</v>
      </c>
      <c r="F690" s="134"/>
      <c r="G690" s="201">
        <f t="shared" ref="G690:G693" si="339">H690+I690+J690+K690</f>
        <v>0</v>
      </c>
      <c r="H690" s="205">
        <f>H691+H698</f>
        <v>0</v>
      </c>
      <c r="I690" s="205">
        <f>I691+I698</f>
        <v>0</v>
      </c>
      <c r="J690" s="205">
        <f>J691+J698</f>
        <v>0</v>
      </c>
      <c r="K690" s="205">
        <f>K691+K698</f>
        <v>0</v>
      </c>
    </row>
    <row r="691" spans="1:11" ht="24" hidden="1" customHeight="1">
      <c r="A691" s="206"/>
      <c r="B691" s="204" t="s">
        <v>426</v>
      </c>
      <c r="C691" s="134" t="s">
        <v>23</v>
      </c>
      <c r="D691" s="134" t="s">
        <v>14</v>
      </c>
      <c r="E691" s="134" t="s">
        <v>427</v>
      </c>
      <c r="F691" s="134"/>
      <c r="G691" s="201">
        <f t="shared" si="339"/>
        <v>0</v>
      </c>
      <c r="H691" s="205">
        <f>H692+H695</f>
        <v>0</v>
      </c>
      <c r="I691" s="205">
        <f>I692+I695</f>
        <v>0</v>
      </c>
      <c r="J691" s="205">
        <f>J692+J695</f>
        <v>0</v>
      </c>
      <c r="K691" s="205">
        <f>K692+K695</f>
        <v>0</v>
      </c>
    </row>
    <row r="692" spans="1:11" ht="38.25" hidden="1">
      <c r="A692" s="206"/>
      <c r="B692" s="204" t="s">
        <v>200</v>
      </c>
      <c r="C692" s="134" t="s">
        <v>23</v>
      </c>
      <c r="D692" s="134" t="s">
        <v>14</v>
      </c>
      <c r="E692" s="134" t="s">
        <v>428</v>
      </c>
      <c r="F692" s="134"/>
      <c r="G692" s="201">
        <f t="shared" si="339"/>
        <v>0</v>
      </c>
      <c r="H692" s="205">
        <f>H693</f>
        <v>0</v>
      </c>
      <c r="I692" s="205">
        <f t="shared" ref="I692:K693" si="340">I693</f>
        <v>0</v>
      </c>
      <c r="J692" s="205">
        <f t="shared" si="340"/>
        <v>0</v>
      </c>
      <c r="K692" s="205">
        <f t="shared" si="340"/>
        <v>0</v>
      </c>
    </row>
    <row r="693" spans="1:11" ht="51" hidden="1">
      <c r="A693" s="203"/>
      <c r="B693" s="204" t="s">
        <v>88</v>
      </c>
      <c r="C693" s="134" t="s">
        <v>23</v>
      </c>
      <c r="D693" s="134" t="s">
        <v>14</v>
      </c>
      <c r="E693" s="134" t="s">
        <v>428</v>
      </c>
      <c r="F693" s="134" t="s">
        <v>49</v>
      </c>
      <c r="G693" s="201">
        <f t="shared" si="339"/>
        <v>0</v>
      </c>
      <c r="H693" s="205">
        <f>H694</f>
        <v>0</v>
      </c>
      <c r="I693" s="205">
        <f t="shared" si="340"/>
        <v>0</v>
      </c>
      <c r="J693" s="205">
        <f t="shared" si="340"/>
        <v>0</v>
      </c>
      <c r="K693" s="205">
        <f t="shared" si="340"/>
        <v>0</v>
      </c>
    </row>
    <row r="694" spans="1:11" hidden="1">
      <c r="A694" s="203"/>
      <c r="B694" s="204" t="s">
        <v>66</v>
      </c>
      <c r="C694" s="134" t="s">
        <v>23</v>
      </c>
      <c r="D694" s="134" t="s">
        <v>14</v>
      </c>
      <c r="E694" s="134" t="s">
        <v>428</v>
      </c>
      <c r="F694" s="134" t="s">
        <v>64</v>
      </c>
      <c r="G694" s="201">
        <f>SUM(H694:K694)</f>
        <v>0</v>
      </c>
      <c r="H694" s="205">
        <f>'приложение 8.1.'!I760</f>
        <v>0</v>
      </c>
      <c r="I694" s="205">
        <f>'приложение 8.1.'!J760</f>
        <v>0</v>
      </c>
      <c r="J694" s="205">
        <f>'приложение 8.1.'!K760</f>
        <v>0</v>
      </c>
      <c r="K694" s="205">
        <f>'приложение 8.1.'!L760</f>
        <v>0</v>
      </c>
    </row>
    <row r="695" spans="1:11" ht="298.5" hidden="1" customHeight="1">
      <c r="A695" s="206"/>
      <c r="B695" s="204" t="s">
        <v>494</v>
      </c>
      <c r="C695" s="134" t="s">
        <v>23</v>
      </c>
      <c r="D695" s="134" t="s">
        <v>14</v>
      </c>
      <c r="E695" s="134" t="s">
        <v>429</v>
      </c>
      <c r="F695" s="134"/>
      <c r="G695" s="201">
        <f t="shared" ref="G695:G696" si="341">H695+I695+J695+K695</f>
        <v>0</v>
      </c>
      <c r="H695" s="205">
        <f>H696</f>
        <v>0</v>
      </c>
      <c r="I695" s="205">
        <f t="shared" ref="I695:K696" si="342">I696</f>
        <v>0</v>
      </c>
      <c r="J695" s="205">
        <f t="shared" si="342"/>
        <v>0</v>
      </c>
      <c r="K695" s="205">
        <f t="shared" si="342"/>
        <v>0</v>
      </c>
    </row>
    <row r="696" spans="1:11" ht="51" hidden="1">
      <c r="A696" s="203"/>
      <c r="B696" s="204" t="s">
        <v>88</v>
      </c>
      <c r="C696" s="134" t="s">
        <v>23</v>
      </c>
      <c r="D696" s="134" t="s">
        <v>14</v>
      </c>
      <c r="E696" s="134" t="s">
        <v>429</v>
      </c>
      <c r="F696" s="134" t="s">
        <v>49</v>
      </c>
      <c r="G696" s="201">
        <f t="shared" si="341"/>
        <v>0</v>
      </c>
      <c r="H696" s="205">
        <f>H697</f>
        <v>0</v>
      </c>
      <c r="I696" s="205">
        <f t="shared" si="342"/>
        <v>0</v>
      </c>
      <c r="J696" s="205">
        <f t="shared" si="342"/>
        <v>0</v>
      </c>
      <c r="K696" s="205">
        <f t="shared" si="342"/>
        <v>0</v>
      </c>
    </row>
    <row r="697" spans="1:11" hidden="1">
      <c r="A697" s="203"/>
      <c r="B697" s="204" t="s">
        <v>66</v>
      </c>
      <c r="C697" s="134" t="s">
        <v>23</v>
      </c>
      <c r="D697" s="134" t="s">
        <v>14</v>
      </c>
      <c r="E697" s="134" t="s">
        <v>429</v>
      </c>
      <c r="F697" s="134" t="s">
        <v>64</v>
      </c>
      <c r="G697" s="201">
        <f>SUM(H697:K697)</f>
        <v>0</v>
      </c>
      <c r="H697" s="205">
        <f>'приложение 8.1.'!I764</f>
        <v>0</v>
      </c>
      <c r="I697" s="205">
        <f>'приложение 8.1.'!J764</f>
        <v>0</v>
      </c>
      <c r="J697" s="205">
        <f>'приложение 8.1.'!K764</f>
        <v>0</v>
      </c>
      <c r="K697" s="205">
        <f>'приложение 8.1.'!L764</f>
        <v>0</v>
      </c>
    </row>
    <row r="698" spans="1:11" ht="26.25" hidden="1" customHeight="1">
      <c r="A698" s="206"/>
      <c r="B698" s="204" t="s">
        <v>430</v>
      </c>
      <c r="C698" s="134" t="s">
        <v>23</v>
      </c>
      <c r="D698" s="134" t="s">
        <v>14</v>
      </c>
      <c r="E698" s="134" t="s">
        <v>431</v>
      </c>
      <c r="F698" s="134"/>
      <c r="G698" s="201">
        <f t="shared" ref="G698:G700" si="343">H698+I698+J698+K698</f>
        <v>0</v>
      </c>
      <c r="H698" s="205">
        <f>H699</f>
        <v>0</v>
      </c>
      <c r="I698" s="205">
        <f t="shared" ref="I698:K700" si="344">I699</f>
        <v>0</v>
      </c>
      <c r="J698" s="205">
        <f t="shared" si="344"/>
        <v>0</v>
      </c>
      <c r="K698" s="205">
        <f t="shared" si="344"/>
        <v>0</v>
      </c>
    </row>
    <row r="699" spans="1:11" ht="25.5" hidden="1">
      <c r="A699" s="206"/>
      <c r="B699" s="87" t="s">
        <v>217</v>
      </c>
      <c r="C699" s="134" t="s">
        <v>23</v>
      </c>
      <c r="D699" s="134" t="s">
        <v>14</v>
      </c>
      <c r="E699" s="134" t="s">
        <v>555</v>
      </c>
      <c r="F699" s="134"/>
      <c r="G699" s="201">
        <f t="shared" si="343"/>
        <v>0</v>
      </c>
      <c r="H699" s="205">
        <f>H700</f>
        <v>0</v>
      </c>
      <c r="I699" s="205">
        <f t="shared" si="344"/>
        <v>0</v>
      </c>
      <c r="J699" s="205">
        <f t="shared" si="344"/>
        <v>0</v>
      </c>
      <c r="K699" s="205">
        <f t="shared" si="344"/>
        <v>0</v>
      </c>
    </row>
    <row r="700" spans="1:11" ht="51" hidden="1">
      <c r="A700" s="203"/>
      <c r="B700" s="204" t="s">
        <v>247</v>
      </c>
      <c r="C700" s="134" t="s">
        <v>23</v>
      </c>
      <c r="D700" s="134" t="s">
        <v>14</v>
      </c>
      <c r="E700" s="134" t="s">
        <v>555</v>
      </c>
      <c r="F700" s="134" t="s">
        <v>49</v>
      </c>
      <c r="G700" s="201">
        <f t="shared" si="343"/>
        <v>0</v>
      </c>
      <c r="H700" s="205">
        <f>H701</f>
        <v>0</v>
      </c>
      <c r="I700" s="205">
        <f t="shared" si="344"/>
        <v>0</v>
      </c>
      <c r="J700" s="205">
        <f t="shared" si="344"/>
        <v>0</v>
      </c>
      <c r="K700" s="205">
        <f t="shared" si="344"/>
        <v>0</v>
      </c>
    </row>
    <row r="701" spans="1:11" hidden="1">
      <c r="A701" s="203"/>
      <c r="B701" s="204" t="s">
        <v>66</v>
      </c>
      <c r="C701" s="134" t="s">
        <v>23</v>
      </c>
      <c r="D701" s="134" t="s">
        <v>14</v>
      </c>
      <c r="E701" s="134" t="s">
        <v>555</v>
      </c>
      <c r="F701" s="134" t="s">
        <v>64</v>
      </c>
      <c r="G701" s="201">
        <f>SUM(H701:K701)</f>
        <v>0</v>
      </c>
      <c r="H701" s="205">
        <f>'приложение 8.1.'!I769</f>
        <v>0</v>
      </c>
      <c r="I701" s="205">
        <f>'приложение 8.1.'!J769</f>
        <v>0</v>
      </c>
      <c r="J701" s="205">
        <f>'приложение 8.1.'!K769</f>
        <v>0</v>
      </c>
      <c r="K701" s="205">
        <f>'приложение 8.1.'!L769</f>
        <v>0</v>
      </c>
    </row>
    <row r="702" spans="1:11" ht="51">
      <c r="A702" s="206"/>
      <c r="B702" s="204" t="s">
        <v>432</v>
      </c>
      <c r="C702" s="134" t="s">
        <v>23</v>
      </c>
      <c r="D702" s="134" t="s">
        <v>14</v>
      </c>
      <c r="E702" s="134" t="s">
        <v>433</v>
      </c>
      <c r="F702" s="134"/>
      <c r="G702" s="201">
        <f t="shared" ref="G702:G705" si="345">H702+I702+J702+K702</f>
        <v>193800</v>
      </c>
      <c r="H702" s="205">
        <f>H703+H707+H711+H718+H722</f>
        <v>193800</v>
      </c>
      <c r="I702" s="205">
        <f t="shared" ref="I702:K702" si="346">I703+I707+I711+I718+I722</f>
        <v>0</v>
      </c>
      <c r="J702" s="205">
        <f t="shared" si="346"/>
        <v>0</v>
      </c>
      <c r="K702" s="205">
        <f t="shared" si="346"/>
        <v>0</v>
      </c>
    </row>
    <row r="703" spans="1:11" ht="38.25" hidden="1">
      <c r="A703" s="206"/>
      <c r="B703" s="204" t="s">
        <v>406</v>
      </c>
      <c r="C703" s="134" t="s">
        <v>23</v>
      </c>
      <c r="D703" s="134" t="s">
        <v>14</v>
      </c>
      <c r="E703" s="134" t="s">
        <v>434</v>
      </c>
      <c r="F703" s="134"/>
      <c r="G703" s="201">
        <f t="shared" si="345"/>
        <v>0</v>
      </c>
      <c r="H703" s="205">
        <f>H704</f>
        <v>0</v>
      </c>
      <c r="I703" s="205">
        <f t="shared" ref="I703:K705" si="347">I704</f>
        <v>0</v>
      </c>
      <c r="J703" s="205">
        <f t="shared" si="347"/>
        <v>0</v>
      </c>
      <c r="K703" s="205">
        <f t="shared" si="347"/>
        <v>0</v>
      </c>
    </row>
    <row r="704" spans="1:11" ht="25.5" hidden="1">
      <c r="A704" s="206"/>
      <c r="B704" s="87" t="s">
        <v>217</v>
      </c>
      <c r="C704" s="134" t="s">
        <v>23</v>
      </c>
      <c r="D704" s="134" t="s">
        <v>14</v>
      </c>
      <c r="E704" s="134" t="s">
        <v>552</v>
      </c>
      <c r="F704" s="134"/>
      <c r="G704" s="201">
        <f t="shared" si="345"/>
        <v>0</v>
      </c>
      <c r="H704" s="205">
        <f>H705</f>
        <v>0</v>
      </c>
      <c r="I704" s="205">
        <f t="shared" si="347"/>
        <v>0</v>
      </c>
      <c r="J704" s="205">
        <f t="shared" si="347"/>
        <v>0</v>
      </c>
      <c r="K704" s="205">
        <f t="shared" si="347"/>
        <v>0</v>
      </c>
    </row>
    <row r="705" spans="1:11" ht="51" hidden="1">
      <c r="A705" s="203"/>
      <c r="B705" s="204" t="s">
        <v>247</v>
      </c>
      <c r="C705" s="134" t="s">
        <v>23</v>
      </c>
      <c r="D705" s="134" t="s">
        <v>14</v>
      </c>
      <c r="E705" s="134" t="s">
        <v>552</v>
      </c>
      <c r="F705" s="134" t="s">
        <v>49</v>
      </c>
      <c r="G705" s="201">
        <f t="shared" si="345"/>
        <v>0</v>
      </c>
      <c r="H705" s="205">
        <f>H706</f>
        <v>0</v>
      </c>
      <c r="I705" s="205">
        <f t="shared" si="347"/>
        <v>0</v>
      </c>
      <c r="J705" s="205">
        <f t="shared" si="347"/>
        <v>0</v>
      </c>
      <c r="K705" s="205">
        <f t="shared" si="347"/>
        <v>0</v>
      </c>
    </row>
    <row r="706" spans="1:11" hidden="1">
      <c r="A706" s="203"/>
      <c r="B706" s="204" t="s">
        <v>66</v>
      </c>
      <c r="C706" s="134" t="s">
        <v>23</v>
      </c>
      <c r="D706" s="134" t="s">
        <v>14</v>
      </c>
      <c r="E706" s="134" t="s">
        <v>552</v>
      </c>
      <c r="F706" s="134" t="s">
        <v>64</v>
      </c>
      <c r="G706" s="201">
        <f>SUM(H706:K706)</f>
        <v>0</v>
      </c>
      <c r="H706" s="205">
        <f>'приложение 8.1.'!I775</f>
        <v>0</v>
      </c>
      <c r="I706" s="205">
        <f>'приложение 8.1.'!J775</f>
        <v>0</v>
      </c>
      <c r="J706" s="205">
        <f>'приложение 8.1.'!K775</f>
        <v>0</v>
      </c>
      <c r="K706" s="205">
        <f>'приложение 8.1.'!L775</f>
        <v>0</v>
      </c>
    </row>
    <row r="707" spans="1:11" ht="51" hidden="1">
      <c r="A707" s="206"/>
      <c r="B707" s="204" t="s">
        <v>435</v>
      </c>
      <c r="C707" s="134" t="s">
        <v>23</v>
      </c>
      <c r="D707" s="134" t="s">
        <v>14</v>
      </c>
      <c r="E707" s="134" t="s">
        <v>436</v>
      </c>
      <c r="F707" s="134"/>
      <c r="G707" s="201">
        <f t="shared" ref="G707:G709" si="348">H707+I707+J707+K707</f>
        <v>0</v>
      </c>
      <c r="H707" s="205">
        <f>H708</f>
        <v>0</v>
      </c>
      <c r="I707" s="205">
        <f t="shared" ref="I707:K709" si="349">I708</f>
        <v>0</v>
      </c>
      <c r="J707" s="205">
        <f t="shared" si="349"/>
        <v>0</v>
      </c>
      <c r="K707" s="205">
        <f t="shared" si="349"/>
        <v>0</v>
      </c>
    </row>
    <row r="708" spans="1:11" ht="25.5" hidden="1">
      <c r="A708" s="206"/>
      <c r="B708" s="87" t="s">
        <v>217</v>
      </c>
      <c r="C708" s="134" t="s">
        <v>23</v>
      </c>
      <c r="D708" s="134" t="s">
        <v>14</v>
      </c>
      <c r="E708" s="134" t="s">
        <v>551</v>
      </c>
      <c r="F708" s="134"/>
      <c r="G708" s="201">
        <f t="shared" si="348"/>
        <v>0</v>
      </c>
      <c r="H708" s="205">
        <f>H709</f>
        <v>0</v>
      </c>
      <c r="I708" s="205">
        <f t="shared" si="349"/>
        <v>0</v>
      </c>
      <c r="J708" s="205">
        <f t="shared" si="349"/>
        <v>0</v>
      </c>
      <c r="K708" s="205">
        <f t="shared" si="349"/>
        <v>0</v>
      </c>
    </row>
    <row r="709" spans="1:11" ht="51" hidden="1">
      <c r="A709" s="203"/>
      <c r="B709" s="204" t="s">
        <v>247</v>
      </c>
      <c r="C709" s="134" t="s">
        <v>23</v>
      </c>
      <c r="D709" s="134" t="s">
        <v>14</v>
      </c>
      <c r="E709" s="134" t="s">
        <v>551</v>
      </c>
      <c r="F709" s="134" t="s">
        <v>49</v>
      </c>
      <c r="G709" s="201">
        <f t="shared" si="348"/>
        <v>0</v>
      </c>
      <c r="H709" s="205">
        <f>H710</f>
        <v>0</v>
      </c>
      <c r="I709" s="205">
        <f t="shared" si="349"/>
        <v>0</v>
      </c>
      <c r="J709" s="205">
        <f t="shared" si="349"/>
        <v>0</v>
      </c>
      <c r="K709" s="205">
        <f t="shared" si="349"/>
        <v>0</v>
      </c>
    </row>
    <row r="710" spans="1:11" hidden="1">
      <c r="A710" s="203"/>
      <c r="B710" s="204" t="s">
        <v>66</v>
      </c>
      <c r="C710" s="134" t="s">
        <v>23</v>
      </c>
      <c r="D710" s="134" t="s">
        <v>14</v>
      </c>
      <c r="E710" s="134" t="s">
        <v>551</v>
      </c>
      <c r="F710" s="134" t="s">
        <v>64</v>
      </c>
      <c r="G710" s="201">
        <f>SUM(H710:K710)</f>
        <v>0</v>
      </c>
      <c r="H710" s="205">
        <f>'приложение 8.1.'!I780</f>
        <v>0</v>
      </c>
      <c r="I710" s="205">
        <f>'приложение 8.1.'!J780</f>
        <v>0</v>
      </c>
      <c r="J710" s="205">
        <f>'приложение 8.1.'!K780</f>
        <v>0</v>
      </c>
      <c r="K710" s="205">
        <f>'приложение 8.1.'!L780</f>
        <v>0</v>
      </c>
    </row>
    <row r="711" spans="1:11" ht="38.25" hidden="1" customHeight="1">
      <c r="A711" s="206"/>
      <c r="B711" s="204" t="s">
        <v>437</v>
      </c>
      <c r="C711" s="134" t="s">
        <v>23</v>
      </c>
      <c r="D711" s="134" t="s">
        <v>14</v>
      </c>
      <c r="E711" s="134" t="s">
        <v>438</v>
      </c>
      <c r="F711" s="134"/>
      <c r="G711" s="201">
        <f t="shared" ref="G711:G713" si="350">H711+I711+J711+K711</f>
        <v>0</v>
      </c>
      <c r="H711" s="205">
        <f>H712+H715</f>
        <v>0</v>
      </c>
      <c r="I711" s="205">
        <f>I712+I715</f>
        <v>0</v>
      </c>
      <c r="J711" s="205">
        <f>J712</f>
        <v>0</v>
      </c>
      <c r="K711" s="205">
        <f>K712+K715</f>
        <v>0</v>
      </c>
    </row>
    <row r="712" spans="1:11" ht="38.25" hidden="1">
      <c r="A712" s="206"/>
      <c r="B712" s="204" t="s">
        <v>200</v>
      </c>
      <c r="C712" s="134" t="s">
        <v>23</v>
      </c>
      <c r="D712" s="134" t="s">
        <v>14</v>
      </c>
      <c r="E712" s="134" t="s">
        <v>439</v>
      </c>
      <c r="F712" s="134"/>
      <c r="G712" s="201">
        <f t="shared" si="350"/>
        <v>0</v>
      </c>
      <c r="H712" s="205">
        <f>H713</f>
        <v>0</v>
      </c>
      <c r="I712" s="205">
        <f t="shared" ref="I712:K713" si="351">I713</f>
        <v>0</v>
      </c>
      <c r="J712" s="205">
        <f t="shared" si="351"/>
        <v>0</v>
      </c>
      <c r="K712" s="205">
        <f t="shared" si="351"/>
        <v>0</v>
      </c>
    </row>
    <row r="713" spans="1:11" ht="51" hidden="1">
      <c r="A713" s="203"/>
      <c r="B713" s="204" t="s">
        <v>88</v>
      </c>
      <c r="C713" s="134" t="s">
        <v>23</v>
      </c>
      <c r="D713" s="134" t="s">
        <v>14</v>
      </c>
      <c r="E713" s="134" t="s">
        <v>439</v>
      </c>
      <c r="F713" s="134" t="s">
        <v>49</v>
      </c>
      <c r="G713" s="201">
        <f t="shared" si="350"/>
        <v>0</v>
      </c>
      <c r="H713" s="205">
        <f>H714</f>
        <v>0</v>
      </c>
      <c r="I713" s="205">
        <f t="shared" si="351"/>
        <v>0</v>
      </c>
      <c r="J713" s="205">
        <f t="shared" si="351"/>
        <v>0</v>
      </c>
      <c r="K713" s="205">
        <f t="shared" si="351"/>
        <v>0</v>
      </c>
    </row>
    <row r="714" spans="1:11" hidden="1">
      <c r="A714" s="203"/>
      <c r="B714" s="204" t="s">
        <v>66</v>
      </c>
      <c r="C714" s="134" t="s">
        <v>23</v>
      </c>
      <c r="D714" s="134" t="s">
        <v>14</v>
      </c>
      <c r="E714" s="134" t="s">
        <v>439</v>
      </c>
      <c r="F714" s="134" t="s">
        <v>64</v>
      </c>
      <c r="G714" s="201">
        <f>SUM(H714:K714)</f>
        <v>0</v>
      </c>
      <c r="H714" s="205">
        <f>'приложение 8.1.'!I785</f>
        <v>0</v>
      </c>
      <c r="I714" s="205">
        <f>'приложение 8.1.'!J785</f>
        <v>0</v>
      </c>
      <c r="J714" s="205">
        <f>'приложение 8.1.'!K785</f>
        <v>0</v>
      </c>
      <c r="K714" s="205">
        <f>'приложение 8.1.'!L785</f>
        <v>0</v>
      </c>
    </row>
    <row r="715" spans="1:11" ht="300.75" hidden="1" customHeight="1">
      <c r="A715" s="206"/>
      <c r="B715" s="204" t="s">
        <v>494</v>
      </c>
      <c r="C715" s="134" t="s">
        <v>23</v>
      </c>
      <c r="D715" s="134" t="s">
        <v>14</v>
      </c>
      <c r="E715" s="134" t="s">
        <v>440</v>
      </c>
      <c r="F715" s="134"/>
      <c r="G715" s="201">
        <f t="shared" ref="G715:G716" si="352">H715+I715+J715+K715</f>
        <v>0</v>
      </c>
      <c r="H715" s="205">
        <f>H716</f>
        <v>0</v>
      </c>
      <c r="I715" s="205">
        <f t="shared" ref="I715:K720" si="353">I716</f>
        <v>0</v>
      </c>
      <c r="J715" s="205">
        <f t="shared" si="353"/>
        <v>0</v>
      </c>
      <c r="K715" s="205">
        <f t="shared" si="353"/>
        <v>0</v>
      </c>
    </row>
    <row r="716" spans="1:11" ht="51" hidden="1">
      <c r="A716" s="203"/>
      <c r="B716" s="204" t="s">
        <v>88</v>
      </c>
      <c r="C716" s="134" t="s">
        <v>23</v>
      </c>
      <c r="D716" s="134" t="s">
        <v>14</v>
      </c>
      <c r="E716" s="134" t="s">
        <v>440</v>
      </c>
      <c r="F716" s="134" t="s">
        <v>49</v>
      </c>
      <c r="G716" s="201">
        <f t="shared" si="352"/>
        <v>0</v>
      </c>
      <c r="H716" s="205">
        <f>H717</f>
        <v>0</v>
      </c>
      <c r="I716" s="205">
        <f t="shared" si="353"/>
        <v>0</v>
      </c>
      <c r="J716" s="205">
        <f t="shared" si="353"/>
        <v>0</v>
      </c>
      <c r="K716" s="205">
        <f t="shared" si="353"/>
        <v>0</v>
      </c>
    </row>
    <row r="717" spans="1:11" hidden="1">
      <c r="A717" s="203"/>
      <c r="B717" s="204" t="s">
        <v>66</v>
      </c>
      <c r="C717" s="134" t="s">
        <v>23</v>
      </c>
      <c r="D717" s="134" t="s">
        <v>14</v>
      </c>
      <c r="E717" s="134" t="s">
        <v>440</v>
      </c>
      <c r="F717" s="134" t="s">
        <v>64</v>
      </c>
      <c r="G717" s="201">
        <f>SUM(H717:K717)</f>
        <v>0</v>
      </c>
      <c r="H717" s="205">
        <f>'приложение 8.1.'!I789</f>
        <v>0</v>
      </c>
      <c r="I717" s="205">
        <f>'приложение 8.1.'!J789</f>
        <v>0</v>
      </c>
      <c r="J717" s="205">
        <f>'приложение 8.1.'!K789</f>
        <v>0</v>
      </c>
      <c r="K717" s="205">
        <f>'приложение 8.1.'!L789</f>
        <v>0</v>
      </c>
    </row>
    <row r="718" spans="1:11" ht="38.25" hidden="1">
      <c r="A718" s="206"/>
      <c r="B718" s="211" t="s">
        <v>578</v>
      </c>
      <c r="C718" s="125" t="s">
        <v>23</v>
      </c>
      <c r="D718" s="125" t="s">
        <v>14</v>
      </c>
      <c r="E718" s="125" t="s">
        <v>577</v>
      </c>
      <c r="F718" s="134"/>
      <c r="G718" s="201">
        <f>SUM(H718:K718)</f>
        <v>0</v>
      </c>
      <c r="H718" s="205">
        <f>H719</f>
        <v>0</v>
      </c>
      <c r="I718" s="205">
        <f t="shared" ref="I718:K718" si="354">I719</f>
        <v>0</v>
      </c>
      <c r="J718" s="205">
        <f t="shared" si="354"/>
        <v>0</v>
      </c>
      <c r="K718" s="205">
        <f t="shared" si="354"/>
        <v>0</v>
      </c>
    </row>
    <row r="719" spans="1:11" ht="25.5" hidden="1">
      <c r="A719" s="206"/>
      <c r="B719" s="87" t="s">
        <v>217</v>
      </c>
      <c r="C719" s="125" t="s">
        <v>23</v>
      </c>
      <c r="D719" s="125" t="s">
        <v>14</v>
      </c>
      <c r="E719" s="125" t="s">
        <v>550</v>
      </c>
      <c r="F719" s="125"/>
      <c r="G719" s="201">
        <f t="shared" ref="G719:G720" si="355">H719+I719+J719+K719</f>
        <v>0</v>
      </c>
      <c r="H719" s="205">
        <f>H720</f>
        <v>0</v>
      </c>
      <c r="I719" s="205">
        <f t="shared" si="353"/>
        <v>0</v>
      </c>
      <c r="J719" s="205">
        <f t="shared" si="353"/>
        <v>0</v>
      </c>
      <c r="K719" s="205">
        <f t="shared" si="353"/>
        <v>0</v>
      </c>
    </row>
    <row r="720" spans="1:11" ht="51" hidden="1">
      <c r="A720" s="206"/>
      <c r="B720" s="211" t="s">
        <v>88</v>
      </c>
      <c r="C720" s="125" t="s">
        <v>23</v>
      </c>
      <c r="D720" s="125" t="s">
        <v>14</v>
      </c>
      <c r="E720" s="125" t="s">
        <v>550</v>
      </c>
      <c r="F720" s="125" t="s">
        <v>49</v>
      </c>
      <c r="G720" s="201">
        <f t="shared" si="355"/>
        <v>0</v>
      </c>
      <c r="H720" s="205">
        <f>H721</f>
        <v>0</v>
      </c>
      <c r="I720" s="205">
        <f t="shared" si="353"/>
        <v>0</v>
      </c>
      <c r="J720" s="205">
        <f t="shared" si="353"/>
        <v>0</v>
      </c>
      <c r="K720" s="205">
        <f t="shared" si="353"/>
        <v>0</v>
      </c>
    </row>
    <row r="721" spans="1:11" hidden="1">
      <c r="A721" s="206"/>
      <c r="B721" s="211" t="s">
        <v>66</v>
      </c>
      <c r="C721" s="125" t="s">
        <v>23</v>
      </c>
      <c r="D721" s="125" t="s">
        <v>14</v>
      </c>
      <c r="E721" s="125" t="s">
        <v>550</v>
      </c>
      <c r="F721" s="125" t="s">
        <v>64</v>
      </c>
      <c r="G721" s="201">
        <f>SUM(H721:K721)</f>
        <v>0</v>
      </c>
      <c r="H721" s="205">
        <f>'приложение 8.1.'!I793</f>
        <v>0</v>
      </c>
      <c r="I721" s="205">
        <f>'приложение 8.1.'!J793</f>
        <v>0</v>
      </c>
      <c r="J721" s="205">
        <f>'приложение 8.1.'!K793</f>
        <v>0</v>
      </c>
      <c r="K721" s="205">
        <f>'приложение 8.1.'!L793</f>
        <v>0</v>
      </c>
    </row>
    <row r="722" spans="1:11" s="218" customFormat="1" ht="38.25">
      <c r="A722" s="214"/>
      <c r="B722" s="211" t="s">
        <v>579</v>
      </c>
      <c r="C722" s="125" t="s">
        <v>23</v>
      </c>
      <c r="D722" s="125" t="s">
        <v>14</v>
      </c>
      <c r="E722" s="125" t="s">
        <v>580</v>
      </c>
      <c r="F722" s="125"/>
      <c r="G722" s="215">
        <f>SUM(H722:K722)</f>
        <v>193800</v>
      </c>
      <c r="H722" s="216">
        <f>H723</f>
        <v>193800</v>
      </c>
      <c r="I722" s="216">
        <f t="shared" ref="I722:K722" si="356">I723</f>
        <v>0</v>
      </c>
      <c r="J722" s="216">
        <f t="shared" si="356"/>
        <v>0</v>
      </c>
      <c r="K722" s="216">
        <f t="shared" si="356"/>
        <v>0</v>
      </c>
    </row>
    <row r="723" spans="1:11" s="218" customFormat="1" ht="25.5">
      <c r="A723" s="239"/>
      <c r="B723" s="95" t="s">
        <v>539</v>
      </c>
      <c r="C723" s="125" t="s">
        <v>23</v>
      </c>
      <c r="D723" s="125" t="s">
        <v>14</v>
      </c>
      <c r="E723" s="125" t="s">
        <v>582</v>
      </c>
      <c r="F723" s="125"/>
      <c r="G723" s="215">
        <f>SUM(H723:K723)</f>
        <v>193800</v>
      </c>
      <c r="H723" s="216">
        <f>H724+H726</f>
        <v>193800</v>
      </c>
      <c r="I723" s="216">
        <f>I724+I726</f>
        <v>0</v>
      </c>
      <c r="J723" s="216">
        <f>J724+J726</f>
        <v>0</v>
      </c>
      <c r="K723" s="216">
        <f>K724+K726</f>
        <v>0</v>
      </c>
    </row>
    <row r="724" spans="1:11" s="240" customFormat="1" ht="38.25">
      <c r="A724" s="219"/>
      <c r="B724" s="87" t="s">
        <v>86</v>
      </c>
      <c r="C724" s="125" t="s">
        <v>23</v>
      </c>
      <c r="D724" s="125" t="s">
        <v>14</v>
      </c>
      <c r="E724" s="125" t="s">
        <v>582</v>
      </c>
      <c r="F724" s="125" t="s">
        <v>57</v>
      </c>
      <c r="G724" s="215">
        <f t="shared" ref="G724:G725" si="357">SUM(H724:K724)</f>
        <v>10800</v>
      </c>
      <c r="H724" s="216">
        <f t="shared" ref="H724:K724" si="358">H725</f>
        <v>10800</v>
      </c>
      <c r="I724" s="216">
        <f t="shared" si="358"/>
        <v>0</v>
      </c>
      <c r="J724" s="216">
        <f t="shared" si="358"/>
        <v>0</v>
      </c>
      <c r="K724" s="216">
        <f t="shared" si="358"/>
        <v>0</v>
      </c>
    </row>
    <row r="725" spans="1:11" s="240" customFormat="1" ht="38.25">
      <c r="A725" s="219"/>
      <c r="B725" s="95" t="s">
        <v>111</v>
      </c>
      <c r="C725" s="125" t="s">
        <v>23</v>
      </c>
      <c r="D725" s="125" t="s">
        <v>14</v>
      </c>
      <c r="E725" s="125" t="s">
        <v>582</v>
      </c>
      <c r="F725" s="125" t="s">
        <v>59</v>
      </c>
      <c r="G725" s="215">
        <f t="shared" si="357"/>
        <v>10800</v>
      </c>
      <c r="H725" s="216">
        <f>'приложение 8.1.'!I800</f>
        <v>10800</v>
      </c>
      <c r="I725" s="216">
        <f>'приложение 8.1.'!J800</f>
        <v>0</v>
      </c>
      <c r="J725" s="216">
        <f>'приложение 8.1.'!K800</f>
        <v>0</v>
      </c>
      <c r="K725" s="216">
        <f>'приложение 8.1.'!L800</f>
        <v>0</v>
      </c>
    </row>
    <row r="726" spans="1:11" s="218" customFormat="1" ht="38.25">
      <c r="A726" s="239"/>
      <c r="B726" s="211" t="s">
        <v>344</v>
      </c>
      <c r="C726" s="125" t="s">
        <v>23</v>
      </c>
      <c r="D726" s="125" t="s">
        <v>14</v>
      </c>
      <c r="E726" s="125" t="s">
        <v>582</v>
      </c>
      <c r="F726" s="241">
        <v>400</v>
      </c>
      <c r="G726" s="215">
        <f t="shared" ref="G726:G733" si="359">SUM(H726:K726)</f>
        <v>183000</v>
      </c>
      <c r="H726" s="216">
        <f>H727+H728</f>
        <v>183000</v>
      </c>
      <c r="I726" s="216">
        <f t="shared" ref="I726:K726" si="360">I727+I728</f>
        <v>0</v>
      </c>
      <c r="J726" s="216">
        <f t="shared" si="360"/>
        <v>0</v>
      </c>
      <c r="K726" s="216">
        <f t="shared" si="360"/>
        <v>0</v>
      </c>
    </row>
    <row r="727" spans="1:11" s="218" customFormat="1">
      <c r="A727" s="222"/>
      <c r="B727" s="211" t="s">
        <v>35</v>
      </c>
      <c r="C727" s="125" t="s">
        <v>23</v>
      </c>
      <c r="D727" s="125" t="s">
        <v>14</v>
      </c>
      <c r="E727" s="125" t="s">
        <v>582</v>
      </c>
      <c r="F727" s="125" t="s">
        <v>78</v>
      </c>
      <c r="G727" s="215">
        <f t="shared" ref="G727" si="361">H727+I727+J727+K727</f>
        <v>14707.2</v>
      </c>
      <c r="H727" s="216">
        <f>'приложение 8.1.'!I803</f>
        <v>14707.2</v>
      </c>
      <c r="I727" s="216">
        <f>'приложение 8.1.'!J803</f>
        <v>0</v>
      </c>
      <c r="J727" s="216">
        <f>'приложение 8.1.'!K803</f>
        <v>0</v>
      </c>
      <c r="K727" s="216">
        <f>'приложение 8.1.'!L803</f>
        <v>0</v>
      </c>
    </row>
    <row r="728" spans="1:11" s="218" customFormat="1" ht="140.25">
      <c r="A728" s="239"/>
      <c r="B728" s="211" t="s">
        <v>583</v>
      </c>
      <c r="C728" s="125" t="s">
        <v>23</v>
      </c>
      <c r="D728" s="125" t="s">
        <v>14</v>
      </c>
      <c r="E728" s="125" t="s">
        <v>582</v>
      </c>
      <c r="F728" s="241">
        <v>460</v>
      </c>
      <c r="G728" s="215">
        <f t="shared" si="359"/>
        <v>168292.8</v>
      </c>
      <c r="H728" s="216">
        <f>'приложение 8.1.'!I805</f>
        <v>168292.8</v>
      </c>
      <c r="I728" s="216">
        <f>'приложение 8.1.'!J805</f>
        <v>0</v>
      </c>
      <c r="J728" s="216">
        <f>'приложение 8.1.'!K805</f>
        <v>0</v>
      </c>
      <c r="K728" s="216">
        <f>'приложение 8.1.'!L805</f>
        <v>0</v>
      </c>
    </row>
    <row r="729" spans="1:11" s="218" customFormat="1" ht="63.75">
      <c r="A729" s="239"/>
      <c r="B729" s="204" t="s">
        <v>157</v>
      </c>
      <c r="C729" s="125" t="s">
        <v>23</v>
      </c>
      <c r="D729" s="125" t="s">
        <v>14</v>
      </c>
      <c r="E729" s="125" t="s">
        <v>225</v>
      </c>
      <c r="F729" s="242"/>
      <c r="G729" s="215">
        <f t="shared" si="359"/>
        <v>225</v>
      </c>
      <c r="H729" s="216">
        <f t="shared" ref="H729:K730" si="362">H730</f>
        <v>0</v>
      </c>
      <c r="I729" s="216">
        <f t="shared" si="362"/>
        <v>0</v>
      </c>
      <c r="J729" s="216">
        <f t="shared" si="362"/>
        <v>0</v>
      </c>
      <c r="K729" s="216">
        <f t="shared" si="362"/>
        <v>225</v>
      </c>
    </row>
    <row r="730" spans="1:11" s="218" customFormat="1" ht="56.25" customHeight="1">
      <c r="A730" s="239"/>
      <c r="B730" s="211" t="s">
        <v>588</v>
      </c>
      <c r="C730" s="125" t="s">
        <v>23</v>
      </c>
      <c r="D730" s="125" t="s">
        <v>14</v>
      </c>
      <c r="E730" s="125" t="s">
        <v>590</v>
      </c>
      <c r="F730" s="242"/>
      <c r="G730" s="215">
        <f t="shared" si="359"/>
        <v>225</v>
      </c>
      <c r="H730" s="216">
        <f t="shared" si="362"/>
        <v>0</v>
      </c>
      <c r="I730" s="216">
        <f t="shared" si="362"/>
        <v>0</v>
      </c>
      <c r="J730" s="216">
        <f t="shared" si="362"/>
        <v>0</v>
      </c>
      <c r="K730" s="216">
        <f t="shared" si="362"/>
        <v>225</v>
      </c>
    </row>
    <row r="731" spans="1:11" s="218" customFormat="1" ht="51">
      <c r="A731" s="214"/>
      <c r="B731" s="211" t="s">
        <v>224</v>
      </c>
      <c r="C731" s="125" t="s">
        <v>23</v>
      </c>
      <c r="D731" s="125" t="s">
        <v>14</v>
      </c>
      <c r="E731" s="125" t="s">
        <v>590</v>
      </c>
      <c r="F731" s="125" t="s">
        <v>49</v>
      </c>
      <c r="G731" s="215">
        <f t="shared" si="359"/>
        <v>225</v>
      </c>
      <c r="H731" s="216">
        <f>H732</f>
        <v>0</v>
      </c>
      <c r="I731" s="216">
        <f t="shared" ref="I731:K731" si="363">I732</f>
        <v>0</v>
      </c>
      <c r="J731" s="216">
        <f t="shared" si="363"/>
        <v>0</v>
      </c>
      <c r="K731" s="216">
        <f t="shared" si="363"/>
        <v>225</v>
      </c>
    </row>
    <row r="732" spans="1:11" s="218" customFormat="1" ht="51">
      <c r="A732" s="239"/>
      <c r="B732" s="211" t="s">
        <v>227</v>
      </c>
      <c r="C732" s="125" t="s">
        <v>23</v>
      </c>
      <c r="D732" s="125" t="s">
        <v>14</v>
      </c>
      <c r="E732" s="125" t="s">
        <v>590</v>
      </c>
      <c r="F732" s="125" t="s">
        <v>228</v>
      </c>
      <c r="G732" s="215">
        <f t="shared" si="359"/>
        <v>225</v>
      </c>
      <c r="H732" s="216">
        <f>'приложение 8.1.'!I810</f>
        <v>0</v>
      </c>
      <c r="I732" s="216">
        <f>'приложение 8.1.'!J810</f>
        <v>0</v>
      </c>
      <c r="J732" s="216">
        <f>'приложение 8.1.'!K810</f>
        <v>0</v>
      </c>
      <c r="K732" s="216">
        <f>'приложение 8.1.'!L810</f>
        <v>225</v>
      </c>
    </row>
    <row r="733" spans="1:11" ht="25.5" hidden="1">
      <c r="A733" s="210"/>
      <c r="B733" s="199" t="s">
        <v>441</v>
      </c>
      <c r="C733" s="200" t="s">
        <v>23</v>
      </c>
      <c r="D733" s="200" t="s">
        <v>18</v>
      </c>
      <c r="E733" s="200"/>
      <c r="F733" s="200"/>
      <c r="G733" s="201">
        <f t="shared" si="359"/>
        <v>0</v>
      </c>
      <c r="H733" s="201">
        <f t="shared" ref="H733:K737" si="364">H734</f>
        <v>0</v>
      </c>
      <c r="I733" s="201">
        <f t="shared" si="364"/>
        <v>0</v>
      </c>
      <c r="J733" s="201">
        <f t="shared" si="364"/>
        <v>0</v>
      </c>
      <c r="K733" s="201">
        <f t="shared" si="364"/>
        <v>0</v>
      </c>
    </row>
    <row r="734" spans="1:11" ht="51" hidden="1">
      <c r="A734" s="136"/>
      <c r="B734" s="87" t="s">
        <v>207</v>
      </c>
      <c r="C734" s="88" t="s">
        <v>23</v>
      </c>
      <c r="D734" s="88" t="s">
        <v>18</v>
      </c>
      <c r="E734" s="88" t="s">
        <v>250</v>
      </c>
      <c r="F734" s="88"/>
      <c r="G734" s="155">
        <f t="shared" ref="G734" si="365">H734+I734+J734+K734</f>
        <v>0</v>
      </c>
      <c r="H734" s="156">
        <f t="shared" si="364"/>
        <v>0</v>
      </c>
      <c r="I734" s="156">
        <f t="shared" si="364"/>
        <v>0</v>
      </c>
      <c r="J734" s="156">
        <f t="shared" si="364"/>
        <v>0</v>
      </c>
      <c r="K734" s="156">
        <f t="shared" si="364"/>
        <v>0</v>
      </c>
    </row>
    <row r="735" spans="1:11" ht="38.25" hidden="1">
      <c r="A735" s="136"/>
      <c r="B735" s="87" t="s">
        <v>251</v>
      </c>
      <c r="C735" s="88" t="s">
        <v>23</v>
      </c>
      <c r="D735" s="88" t="s">
        <v>18</v>
      </c>
      <c r="E735" s="88" t="s">
        <v>252</v>
      </c>
      <c r="F735" s="88"/>
      <c r="G735" s="155">
        <f>SUM(H735:K735)</f>
        <v>0</v>
      </c>
      <c r="H735" s="156">
        <f t="shared" si="364"/>
        <v>0</v>
      </c>
      <c r="I735" s="156">
        <f t="shared" si="364"/>
        <v>0</v>
      </c>
      <c r="J735" s="156">
        <f t="shared" si="364"/>
        <v>0</v>
      </c>
      <c r="K735" s="156">
        <f t="shared" si="364"/>
        <v>0</v>
      </c>
    </row>
    <row r="736" spans="1:11" ht="162.75" hidden="1" customHeight="1">
      <c r="A736" s="136"/>
      <c r="B736" s="87" t="s">
        <v>498</v>
      </c>
      <c r="C736" s="88" t="s">
        <v>23</v>
      </c>
      <c r="D736" s="88" t="s">
        <v>18</v>
      </c>
      <c r="E736" s="88" t="s">
        <v>442</v>
      </c>
      <c r="F736" s="88"/>
      <c r="G736" s="155">
        <f>SUM(H736:K736)</f>
        <v>0</v>
      </c>
      <c r="H736" s="156">
        <f t="shared" si="364"/>
        <v>0</v>
      </c>
      <c r="I736" s="156">
        <f t="shared" si="364"/>
        <v>0</v>
      </c>
      <c r="J736" s="156">
        <f t="shared" si="364"/>
        <v>0</v>
      </c>
      <c r="K736" s="156">
        <f t="shared" si="364"/>
        <v>0</v>
      </c>
    </row>
    <row r="737" spans="1:11" ht="38.25" hidden="1">
      <c r="A737" s="136"/>
      <c r="B737" s="87" t="s">
        <v>86</v>
      </c>
      <c r="C737" s="88" t="s">
        <v>23</v>
      </c>
      <c r="D737" s="88" t="s">
        <v>18</v>
      </c>
      <c r="E737" s="88" t="s">
        <v>442</v>
      </c>
      <c r="F737" s="88" t="s">
        <v>57</v>
      </c>
      <c r="G737" s="155">
        <f t="shared" ref="G737:G738" si="366">H737+I737+J737+K737</f>
        <v>0</v>
      </c>
      <c r="H737" s="156">
        <f t="shared" si="364"/>
        <v>0</v>
      </c>
      <c r="I737" s="156">
        <f t="shared" si="364"/>
        <v>0</v>
      </c>
      <c r="J737" s="156">
        <f t="shared" si="364"/>
        <v>0</v>
      </c>
      <c r="K737" s="156">
        <f t="shared" si="364"/>
        <v>0</v>
      </c>
    </row>
    <row r="738" spans="1:11" ht="38.25" hidden="1">
      <c r="A738" s="136"/>
      <c r="B738" s="87" t="s">
        <v>111</v>
      </c>
      <c r="C738" s="88" t="s">
        <v>23</v>
      </c>
      <c r="D738" s="88" t="s">
        <v>18</v>
      </c>
      <c r="E738" s="88" t="s">
        <v>442</v>
      </c>
      <c r="F738" s="88" t="s">
        <v>59</v>
      </c>
      <c r="G738" s="155">
        <f t="shared" si="366"/>
        <v>0</v>
      </c>
      <c r="H738" s="156">
        <f>'приложение 8.1.'!I816</f>
        <v>0</v>
      </c>
      <c r="I738" s="156">
        <f>'приложение 8.1.'!J816</f>
        <v>0</v>
      </c>
      <c r="J738" s="156">
        <f>'приложение 8.1.'!K816</f>
        <v>0</v>
      </c>
      <c r="K738" s="156">
        <f>'приложение 8.1.'!L816</f>
        <v>0</v>
      </c>
    </row>
    <row r="739" spans="1:11" s="131" customFormat="1">
      <c r="A739" s="190"/>
      <c r="B739" s="117" t="s">
        <v>598</v>
      </c>
      <c r="C739" s="119" t="s">
        <v>21</v>
      </c>
      <c r="D739" s="119"/>
      <c r="E739" s="119"/>
      <c r="F739" s="119"/>
      <c r="G739" s="153">
        <f t="shared" ref="G739:G742" si="367">SUM(H739:K739)</f>
        <v>9399</v>
      </c>
      <c r="H739" s="153">
        <f t="shared" ref="H739:K744" si="368">H740</f>
        <v>9399</v>
      </c>
      <c r="I739" s="153">
        <f t="shared" si="368"/>
        <v>0</v>
      </c>
      <c r="J739" s="153">
        <f t="shared" si="368"/>
        <v>0</v>
      </c>
      <c r="K739" s="153">
        <f t="shared" si="368"/>
        <v>0</v>
      </c>
    </row>
    <row r="740" spans="1:11" s="131" customFormat="1" ht="25.5">
      <c r="A740" s="129"/>
      <c r="B740" s="211" t="s">
        <v>599</v>
      </c>
      <c r="C740" s="96" t="s">
        <v>21</v>
      </c>
      <c r="D740" s="96" t="s">
        <v>21</v>
      </c>
      <c r="E740" s="96"/>
      <c r="F740" s="96"/>
      <c r="G740" s="153">
        <f t="shared" si="367"/>
        <v>9399</v>
      </c>
      <c r="H740" s="154">
        <f t="shared" si="368"/>
        <v>9399</v>
      </c>
      <c r="I740" s="154">
        <f t="shared" si="368"/>
        <v>0</v>
      </c>
      <c r="J740" s="154">
        <f t="shared" si="368"/>
        <v>0</v>
      </c>
      <c r="K740" s="154">
        <f t="shared" si="368"/>
        <v>0</v>
      </c>
    </row>
    <row r="741" spans="1:11" s="131" customFormat="1" ht="63.75">
      <c r="A741" s="129"/>
      <c r="B741" s="211" t="s">
        <v>600</v>
      </c>
      <c r="C741" s="96" t="s">
        <v>21</v>
      </c>
      <c r="D741" s="96" t="s">
        <v>21</v>
      </c>
      <c r="E741" s="243" t="s">
        <v>603</v>
      </c>
      <c r="F741" s="96"/>
      <c r="G741" s="153">
        <f t="shared" si="367"/>
        <v>9399</v>
      </c>
      <c r="H741" s="154">
        <f t="shared" si="368"/>
        <v>9399</v>
      </c>
      <c r="I741" s="154">
        <f t="shared" si="368"/>
        <v>0</v>
      </c>
      <c r="J741" s="154">
        <f t="shared" si="368"/>
        <v>0</v>
      </c>
      <c r="K741" s="154">
        <f t="shared" si="368"/>
        <v>0</v>
      </c>
    </row>
    <row r="742" spans="1:11" s="131" customFormat="1" ht="38.25">
      <c r="A742" s="129"/>
      <c r="B742" s="211" t="s">
        <v>601</v>
      </c>
      <c r="C742" s="96" t="s">
        <v>21</v>
      </c>
      <c r="D742" s="96" t="s">
        <v>21</v>
      </c>
      <c r="E742" s="243" t="s">
        <v>604</v>
      </c>
      <c r="F742" s="96"/>
      <c r="G742" s="153">
        <f t="shared" si="367"/>
        <v>9399</v>
      </c>
      <c r="H742" s="154">
        <f t="shared" si="368"/>
        <v>9399</v>
      </c>
      <c r="I742" s="154">
        <f t="shared" si="368"/>
        <v>0</v>
      </c>
      <c r="J742" s="154">
        <f t="shared" si="368"/>
        <v>0</v>
      </c>
      <c r="K742" s="154">
        <f t="shared" si="368"/>
        <v>0</v>
      </c>
    </row>
    <row r="743" spans="1:11" s="131" customFormat="1" ht="25.5">
      <c r="A743" s="129"/>
      <c r="B743" s="211" t="s">
        <v>602</v>
      </c>
      <c r="C743" s="96" t="s">
        <v>21</v>
      </c>
      <c r="D743" s="96" t="s">
        <v>21</v>
      </c>
      <c r="E743" s="243" t="s">
        <v>605</v>
      </c>
      <c r="F743" s="96"/>
      <c r="G743" s="153">
        <f>SUM(H743:K743)</f>
        <v>9399</v>
      </c>
      <c r="H743" s="154">
        <f t="shared" si="368"/>
        <v>9399</v>
      </c>
      <c r="I743" s="154">
        <f t="shared" si="368"/>
        <v>0</v>
      </c>
      <c r="J743" s="154">
        <f t="shared" si="368"/>
        <v>0</v>
      </c>
      <c r="K743" s="154">
        <f t="shared" si="368"/>
        <v>0</v>
      </c>
    </row>
    <row r="744" spans="1:11" s="218" customFormat="1" ht="38.25">
      <c r="A744" s="222"/>
      <c r="B744" s="211" t="s">
        <v>344</v>
      </c>
      <c r="C744" s="96" t="s">
        <v>21</v>
      </c>
      <c r="D744" s="96" t="s">
        <v>21</v>
      </c>
      <c r="E744" s="243" t="s">
        <v>605</v>
      </c>
      <c r="F744" s="125" t="s">
        <v>77</v>
      </c>
      <c r="G744" s="215">
        <f t="shared" ref="G744:G745" si="369">H744+I744+J744+K744</f>
        <v>9399</v>
      </c>
      <c r="H744" s="216">
        <f t="shared" si="368"/>
        <v>9399</v>
      </c>
      <c r="I744" s="216">
        <f t="shared" si="368"/>
        <v>0</v>
      </c>
      <c r="J744" s="216">
        <f t="shared" si="368"/>
        <v>0</v>
      </c>
      <c r="K744" s="216">
        <f t="shared" si="368"/>
        <v>0</v>
      </c>
    </row>
    <row r="745" spans="1:11" s="218" customFormat="1">
      <c r="A745" s="222"/>
      <c r="B745" s="211" t="s">
        <v>35</v>
      </c>
      <c r="C745" s="96" t="s">
        <v>21</v>
      </c>
      <c r="D745" s="96" t="s">
        <v>21</v>
      </c>
      <c r="E745" s="243" t="s">
        <v>605</v>
      </c>
      <c r="F745" s="125" t="s">
        <v>78</v>
      </c>
      <c r="G745" s="215">
        <f t="shared" si="369"/>
        <v>9399</v>
      </c>
      <c r="H745" s="216">
        <f>'приложение 8.1.'!I824</f>
        <v>9399</v>
      </c>
      <c r="I745" s="216">
        <f>'приложение 8.1.'!J824</f>
        <v>0</v>
      </c>
      <c r="J745" s="216">
        <f>'приложение 8.1.'!K824</f>
        <v>0</v>
      </c>
      <c r="K745" s="216">
        <f>'приложение 8.1.'!L824</f>
        <v>0</v>
      </c>
    </row>
    <row r="746" spans="1:11">
      <c r="A746" s="198"/>
      <c r="B746" s="212" t="s">
        <v>144</v>
      </c>
      <c r="C746" s="200" t="s">
        <v>33</v>
      </c>
      <c r="D746" s="200" t="s">
        <v>15</v>
      </c>
      <c r="E746" s="200"/>
      <c r="F746" s="200"/>
      <c r="G746" s="201">
        <f>SUM(H746:K746)</f>
        <v>32261.3</v>
      </c>
      <c r="H746" s="201">
        <f>H747+H753+H774+H792</f>
        <v>32566.5</v>
      </c>
      <c r="I746" s="201">
        <f>I747+I753+I774+I792</f>
        <v>0</v>
      </c>
      <c r="J746" s="201">
        <f>J747+J753+J774+J792</f>
        <v>-305.2</v>
      </c>
      <c r="K746" s="201">
        <f>K747+K753+K774+K792</f>
        <v>0</v>
      </c>
    </row>
    <row r="747" spans="1:11" hidden="1">
      <c r="A747" s="198"/>
      <c r="B747" s="212" t="s">
        <v>145</v>
      </c>
      <c r="C747" s="200" t="s">
        <v>33</v>
      </c>
      <c r="D747" s="200" t="s">
        <v>14</v>
      </c>
      <c r="E747" s="200"/>
      <c r="F747" s="200"/>
      <c r="G747" s="201">
        <f t="shared" ref="G747:G751" si="370">SUM(H747:K747)</f>
        <v>0</v>
      </c>
      <c r="H747" s="201">
        <f>H748</f>
        <v>0</v>
      </c>
      <c r="I747" s="201">
        <f t="shared" ref="I747:K749" si="371">I748</f>
        <v>0</v>
      </c>
      <c r="J747" s="201">
        <f t="shared" si="371"/>
        <v>0</v>
      </c>
      <c r="K747" s="201">
        <f t="shared" si="371"/>
        <v>0</v>
      </c>
    </row>
    <row r="748" spans="1:11" ht="51" hidden="1">
      <c r="A748" s="203"/>
      <c r="B748" s="204" t="s">
        <v>207</v>
      </c>
      <c r="C748" s="134" t="s">
        <v>33</v>
      </c>
      <c r="D748" s="134" t="s">
        <v>14</v>
      </c>
      <c r="E748" s="134" t="s">
        <v>250</v>
      </c>
      <c r="F748" s="134"/>
      <c r="G748" s="201">
        <f t="shared" si="370"/>
        <v>0</v>
      </c>
      <c r="H748" s="205">
        <f>H749</f>
        <v>0</v>
      </c>
      <c r="I748" s="205">
        <f t="shared" si="371"/>
        <v>0</v>
      </c>
      <c r="J748" s="205">
        <f t="shared" si="371"/>
        <v>0</v>
      </c>
      <c r="K748" s="205">
        <f t="shared" si="371"/>
        <v>0</v>
      </c>
    </row>
    <row r="749" spans="1:11" ht="38.25" hidden="1">
      <c r="A749" s="203"/>
      <c r="B749" s="204" t="s">
        <v>251</v>
      </c>
      <c r="C749" s="134" t="s">
        <v>33</v>
      </c>
      <c r="D749" s="134" t="s">
        <v>14</v>
      </c>
      <c r="E749" s="134" t="s">
        <v>252</v>
      </c>
      <c r="F749" s="134"/>
      <c r="G749" s="201">
        <f t="shared" si="370"/>
        <v>0</v>
      </c>
      <c r="H749" s="205">
        <f>H750</f>
        <v>0</v>
      </c>
      <c r="I749" s="205">
        <f t="shared" si="371"/>
        <v>0</v>
      </c>
      <c r="J749" s="205">
        <f t="shared" si="371"/>
        <v>0</v>
      </c>
      <c r="K749" s="205">
        <f t="shared" si="371"/>
        <v>0</v>
      </c>
    </row>
    <row r="750" spans="1:11" ht="25.5" hidden="1">
      <c r="A750" s="198"/>
      <c r="B750" s="204" t="s">
        <v>273</v>
      </c>
      <c r="C750" s="134" t="s">
        <v>33</v>
      </c>
      <c r="D750" s="134" t="s">
        <v>14</v>
      </c>
      <c r="E750" s="134" t="s">
        <v>274</v>
      </c>
      <c r="F750" s="200"/>
      <c r="G750" s="201">
        <f t="shared" si="370"/>
        <v>0</v>
      </c>
      <c r="H750" s="205">
        <f>H751</f>
        <v>0</v>
      </c>
      <c r="I750" s="205">
        <v>0</v>
      </c>
      <c r="J750" s="205">
        <v>0</v>
      </c>
      <c r="K750" s="205">
        <v>0</v>
      </c>
    </row>
    <row r="751" spans="1:11" ht="25.5" hidden="1">
      <c r="A751" s="203"/>
      <c r="B751" s="204" t="s">
        <v>146</v>
      </c>
      <c r="C751" s="134" t="s">
        <v>33</v>
      </c>
      <c r="D751" s="134" t="s">
        <v>14</v>
      </c>
      <c r="E751" s="134" t="s">
        <v>274</v>
      </c>
      <c r="F751" s="134" t="s">
        <v>147</v>
      </c>
      <c r="G751" s="201">
        <f t="shared" si="370"/>
        <v>0</v>
      </c>
      <c r="H751" s="205">
        <f>H752</f>
        <v>0</v>
      </c>
      <c r="I751" s="205">
        <f t="shared" ref="I751:K751" si="372">I752</f>
        <v>0</v>
      </c>
      <c r="J751" s="205">
        <f t="shared" si="372"/>
        <v>0</v>
      </c>
      <c r="K751" s="205">
        <f t="shared" si="372"/>
        <v>0</v>
      </c>
    </row>
    <row r="752" spans="1:11" ht="38.25" hidden="1">
      <c r="A752" s="203"/>
      <c r="B752" s="204" t="s">
        <v>148</v>
      </c>
      <c r="C752" s="134" t="s">
        <v>33</v>
      </c>
      <c r="D752" s="134" t="s">
        <v>14</v>
      </c>
      <c r="E752" s="134" t="s">
        <v>274</v>
      </c>
      <c r="F752" s="134" t="s">
        <v>149</v>
      </c>
      <c r="G752" s="201">
        <f>SUM(H752:K752)</f>
        <v>0</v>
      </c>
      <c r="H752" s="205">
        <f>'приложение 8.1.'!I832</f>
        <v>0</v>
      </c>
      <c r="I752" s="205">
        <f>'приложение 8.1.'!J832</f>
        <v>0</v>
      </c>
      <c r="J752" s="205">
        <f>'приложение 8.1.'!K832</f>
        <v>0</v>
      </c>
      <c r="K752" s="205">
        <f>'приложение 8.1.'!L832</f>
        <v>0</v>
      </c>
    </row>
    <row r="753" spans="1:11">
      <c r="A753" s="198"/>
      <c r="B753" s="199" t="s">
        <v>151</v>
      </c>
      <c r="C753" s="200" t="s">
        <v>33</v>
      </c>
      <c r="D753" s="200" t="s">
        <v>17</v>
      </c>
      <c r="E753" s="200"/>
      <c r="F753" s="200"/>
      <c r="G753" s="201">
        <f t="shared" ref="G753:G756" si="373">SUM(H753:K753)</f>
        <v>32261.3</v>
      </c>
      <c r="H753" s="201">
        <f>H754</f>
        <v>32566.5</v>
      </c>
      <c r="I753" s="201">
        <f t="shared" ref="I753:K753" si="374">I754</f>
        <v>0</v>
      </c>
      <c r="J753" s="201">
        <f t="shared" si="374"/>
        <v>-305.2</v>
      </c>
      <c r="K753" s="201">
        <f t="shared" si="374"/>
        <v>0</v>
      </c>
    </row>
    <row r="754" spans="1:11" ht="76.5">
      <c r="A754" s="198"/>
      <c r="B754" s="204" t="s">
        <v>374</v>
      </c>
      <c r="C754" s="134" t="s">
        <v>33</v>
      </c>
      <c r="D754" s="134" t="s">
        <v>17</v>
      </c>
      <c r="E754" s="134" t="s">
        <v>375</v>
      </c>
      <c r="F754" s="134"/>
      <c r="G754" s="201">
        <f t="shared" si="373"/>
        <v>32261.3</v>
      </c>
      <c r="H754" s="205">
        <f>H755+H759+H762+H765+H768+H771</f>
        <v>32566.5</v>
      </c>
      <c r="I754" s="205">
        <f t="shared" ref="I754:K754" si="375">I755+I759+I762+I765+I768+I771</f>
        <v>0</v>
      </c>
      <c r="J754" s="205">
        <f t="shared" si="375"/>
        <v>-305.2</v>
      </c>
      <c r="K754" s="205">
        <f t="shared" si="375"/>
        <v>0</v>
      </c>
    </row>
    <row r="755" spans="1:11" ht="25.5">
      <c r="A755" s="198"/>
      <c r="B755" s="87" t="s">
        <v>217</v>
      </c>
      <c r="C755" s="134" t="s">
        <v>33</v>
      </c>
      <c r="D755" s="134" t="s">
        <v>17</v>
      </c>
      <c r="E755" s="134" t="s">
        <v>376</v>
      </c>
      <c r="F755" s="134"/>
      <c r="G755" s="201">
        <f t="shared" si="373"/>
        <v>32222.5</v>
      </c>
      <c r="H755" s="205">
        <f>H756</f>
        <v>32222.5</v>
      </c>
      <c r="I755" s="205">
        <f t="shared" ref="I755:K756" si="376">I756</f>
        <v>0</v>
      </c>
      <c r="J755" s="205">
        <f t="shared" si="376"/>
        <v>0</v>
      </c>
      <c r="K755" s="205">
        <f t="shared" si="376"/>
        <v>0</v>
      </c>
    </row>
    <row r="756" spans="1:11" ht="25.5">
      <c r="A756" s="198"/>
      <c r="B756" s="204" t="s">
        <v>146</v>
      </c>
      <c r="C756" s="134" t="s">
        <v>33</v>
      </c>
      <c r="D756" s="134" t="s">
        <v>17</v>
      </c>
      <c r="E756" s="134" t="s">
        <v>376</v>
      </c>
      <c r="F756" s="134" t="s">
        <v>147</v>
      </c>
      <c r="G756" s="201">
        <f t="shared" si="373"/>
        <v>32222.5</v>
      </c>
      <c r="H756" s="205">
        <f>H757</f>
        <v>32222.5</v>
      </c>
      <c r="I756" s="205">
        <f t="shared" si="376"/>
        <v>0</v>
      </c>
      <c r="J756" s="205">
        <f t="shared" si="376"/>
        <v>0</v>
      </c>
      <c r="K756" s="205">
        <f t="shared" si="376"/>
        <v>0</v>
      </c>
    </row>
    <row r="757" spans="1:11" ht="38.25">
      <c r="A757" s="198"/>
      <c r="B757" s="204" t="s">
        <v>148</v>
      </c>
      <c r="C757" s="134" t="s">
        <v>33</v>
      </c>
      <c r="D757" s="134" t="s">
        <v>17</v>
      </c>
      <c r="E757" s="134" t="s">
        <v>376</v>
      </c>
      <c r="F757" s="134" t="s">
        <v>149</v>
      </c>
      <c r="G757" s="201">
        <f>SUM(H757:K757)</f>
        <v>32222.5</v>
      </c>
      <c r="H757" s="205">
        <f>'приложение 8.1.'!I838</f>
        <v>32222.5</v>
      </c>
      <c r="I757" s="205">
        <f>'приложение 8.1.'!J838</f>
        <v>0</v>
      </c>
      <c r="J757" s="205">
        <f>'приложение 8.1.'!K838</f>
        <v>0</v>
      </c>
      <c r="K757" s="205">
        <f>'приложение 8.1.'!L838</f>
        <v>0</v>
      </c>
    </row>
    <row r="758" spans="1:11" ht="25.5">
      <c r="A758" s="198"/>
      <c r="B758" s="204" t="s">
        <v>152</v>
      </c>
      <c r="C758" s="134" t="s">
        <v>33</v>
      </c>
      <c r="D758" s="134" t="s">
        <v>17</v>
      </c>
      <c r="E758" s="134" t="s">
        <v>376</v>
      </c>
      <c r="F758" s="134" t="s">
        <v>153</v>
      </c>
      <c r="G758" s="201">
        <v>6435</v>
      </c>
      <c r="H758" s="205">
        <v>6435</v>
      </c>
      <c r="I758" s="205">
        <v>0</v>
      </c>
      <c r="J758" s="205">
        <v>0</v>
      </c>
      <c r="K758" s="205">
        <v>0</v>
      </c>
    </row>
    <row r="759" spans="1:11" ht="162.75" hidden="1" customHeight="1">
      <c r="A759" s="198"/>
      <c r="B759" s="204" t="s">
        <v>499</v>
      </c>
      <c r="C759" s="134" t="s">
        <v>33</v>
      </c>
      <c r="D759" s="134" t="s">
        <v>17</v>
      </c>
      <c r="E759" s="134" t="s">
        <v>444</v>
      </c>
      <c r="F759" s="134"/>
      <c r="G759" s="201">
        <f t="shared" ref="G759:G767" si="377">SUM(H759:K759)</f>
        <v>0</v>
      </c>
      <c r="H759" s="205">
        <f>H760</f>
        <v>0</v>
      </c>
      <c r="I759" s="205">
        <f t="shared" ref="I759:K760" si="378">I760</f>
        <v>0</v>
      </c>
      <c r="J759" s="205">
        <f t="shared" si="378"/>
        <v>0</v>
      </c>
      <c r="K759" s="205">
        <f t="shared" si="378"/>
        <v>0</v>
      </c>
    </row>
    <row r="760" spans="1:11" ht="25.5" hidden="1">
      <c r="A760" s="198"/>
      <c r="B760" s="204" t="s">
        <v>146</v>
      </c>
      <c r="C760" s="134" t="s">
        <v>33</v>
      </c>
      <c r="D760" s="134" t="s">
        <v>17</v>
      </c>
      <c r="E760" s="134" t="s">
        <v>444</v>
      </c>
      <c r="F760" s="134" t="s">
        <v>147</v>
      </c>
      <c r="G760" s="201">
        <f t="shared" si="377"/>
        <v>0</v>
      </c>
      <c r="H760" s="205">
        <f>H761</f>
        <v>0</v>
      </c>
      <c r="I760" s="205">
        <f t="shared" si="378"/>
        <v>0</v>
      </c>
      <c r="J760" s="205">
        <f t="shared" si="378"/>
        <v>0</v>
      </c>
      <c r="K760" s="205">
        <f t="shared" si="378"/>
        <v>0</v>
      </c>
    </row>
    <row r="761" spans="1:11" ht="38.25" hidden="1">
      <c r="A761" s="198"/>
      <c r="B761" s="204" t="s">
        <v>148</v>
      </c>
      <c r="C761" s="134" t="s">
        <v>33</v>
      </c>
      <c r="D761" s="134" t="s">
        <v>17</v>
      </c>
      <c r="E761" s="134" t="s">
        <v>444</v>
      </c>
      <c r="F761" s="134" t="s">
        <v>149</v>
      </c>
      <c r="G761" s="201">
        <f t="shared" si="377"/>
        <v>0</v>
      </c>
      <c r="H761" s="205">
        <f>'приложение 8.1.'!I842</f>
        <v>0</v>
      </c>
      <c r="I761" s="205">
        <f>'приложение 8.1.'!J842</f>
        <v>0</v>
      </c>
      <c r="J761" s="205">
        <f>'приложение 8.1.'!K842</f>
        <v>0</v>
      </c>
      <c r="K761" s="205">
        <f>'приложение 8.1.'!L842</f>
        <v>0</v>
      </c>
    </row>
    <row r="762" spans="1:11" ht="289.5" customHeight="1">
      <c r="A762" s="198"/>
      <c r="B762" s="204" t="s">
        <v>500</v>
      </c>
      <c r="C762" s="134" t="s">
        <v>33</v>
      </c>
      <c r="D762" s="134" t="s">
        <v>17</v>
      </c>
      <c r="E762" s="134" t="s">
        <v>445</v>
      </c>
      <c r="F762" s="134"/>
      <c r="G762" s="201">
        <f t="shared" si="377"/>
        <v>-305.2</v>
      </c>
      <c r="H762" s="205">
        <f>H763</f>
        <v>0</v>
      </c>
      <c r="I762" s="205">
        <f t="shared" ref="I762:K763" si="379">I763</f>
        <v>0</v>
      </c>
      <c r="J762" s="205">
        <f t="shared" si="379"/>
        <v>-305.2</v>
      </c>
      <c r="K762" s="205">
        <f t="shared" si="379"/>
        <v>0</v>
      </c>
    </row>
    <row r="763" spans="1:11" ht="25.5">
      <c r="A763" s="198"/>
      <c r="B763" s="204" t="s">
        <v>146</v>
      </c>
      <c r="C763" s="134" t="s">
        <v>33</v>
      </c>
      <c r="D763" s="134" t="s">
        <v>17</v>
      </c>
      <c r="E763" s="134" t="s">
        <v>445</v>
      </c>
      <c r="F763" s="134" t="s">
        <v>147</v>
      </c>
      <c r="G763" s="201">
        <f t="shared" si="377"/>
        <v>-305.2</v>
      </c>
      <c r="H763" s="205">
        <f>H764</f>
        <v>0</v>
      </c>
      <c r="I763" s="205">
        <f t="shared" si="379"/>
        <v>0</v>
      </c>
      <c r="J763" s="205">
        <f t="shared" si="379"/>
        <v>-305.2</v>
      </c>
      <c r="K763" s="205">
        <f t="shared" si="379"/>
        <v>0</v>
      </c>
    </row>
    <row r="764" spans="1:11" ht="38.25">
      <c r="A764" s="198"/>
      <c r="B764" s="204" t="s">
        <v>148</v>
      </c>
      <c r="C764" s="134" t="s">
        <v>33</v>
      </c>
      <c r="D764" s="134" t="s">
        <v>17</v>
      </c>
      <c r="E764" s="134" t="s">
        <v>445</v>
      </c>
      <c r="F764" s="134" t="s">
        <v>149</v>
      </c>
      <c r="G764" s="201">
        <f t="shared" si="377"/>
        <v>-305.2</v>
      </c>
      <c r="H764" s="205">
        <f>'приложение 8.1.'!I846</f>
        <v>0</v>
      </c>
      <c r="I764" s="205">
        <f>'приложение 8.1.'!J846</f>
        <v>0</v>
      </c>
      <c r="J764" s="205">
        <f>'приложение 8.1.'!K846</f>
        <v>-305.2</v>
      </c>
      <c r="K764" s="205">
        <f>'приложение 8.1.'!L846</f>
        <v>0</v>
      </c>
    </row>
    <row r="765" spans="1:11" ht="318.75">
      <c r="A765" s="198"/>
      <c r="B765" s="204" t="s">
        <v>501</v>
      </c>
      <c r="C765" s="134" t="s">
        <v>33</v>
      </c>
      <c r="D765" s="134" t="s">
        <v>17</v>
      </c>
      <c r="E765" s="134" t="s">
        <v>446</v>
      </c>
      <c r="F765" s="134"/>
      <c r="G765" s="201">
        <f t="shared" si="377"/>
        <v>-3.1</v>
      </c>
      <c r="H765" s="205">
        <f>H766</f>
        <v>-3.1</v>
      </c>
      <c r="I765" s="205">
        <f t="shared" ref="I765:K766" si="380">I766</f>
        <v>0</v>
      </c>
      <c r="J765" s="205">
        <f t="shared" si="380"/>
        <v>0</v>
      </c>
      <c r="K765" s="205">
        <f t="shared" si="380"/>
        <v>0</v>
      </c>
    </row>
    <row r="766" spans="1:11" ht="25.5">
      <c r="A766" s="198"/>
      <c r="B766" s="204" t="s">
        <v>146</v>
      </c>
      <c r="C766" s="134" t="s">
        <v>33</v>
      </c>
      <c r="D766" s="134" t="s">
        <v>17</v>
      </c>
      <c r="E766" s="134" t="s">
        <v>446</v>
      </c>
      <c r="F766" s="134" t="s">
        <v>147</v>
      </c>
      <c r="G766" s="201">
        <f t="shared" si="377"/>
        <v>-3.1</v>
      </c>
      <c r="H766" s="205">
        <f>H767</f>
        <v>-3.1</v>
      </c>
      <c r="I766" s="205">
        <f t="shared" si="380"/>
        <v>0</v>
      </c>
      <c r="J766" s="205">
        <f t="shared" si="380"/>
        <v>0</v>
      </c>
      <c r="K766" s="205">
        <f t="shared" si="380"/>
        <v>0</v>
      </c>
    </row>
    <row r="767" spans="1:11" ht="38.25">
      <c r="A767" s="198"/>
      <c r="B767" s="204" t="s">
        <v>148</v>
      </c>
      <c r="C767" s="134" t="s">
        <v>33</v>
      </c>
      <c r="D767" s="134" t="s">
        <v>17</v>
      </c>
      <c r="E767" s="134" t="s">
        <v>446</v>
      </c>
      <c r="F767" s="134" t="s">
        <v>149</v>
      </c>
      <c r="G767" s="201">
        <f t="shared" si="377"/>
        <v>-3.1</v>
      </c>
      <c r="H767" s="205">
        <f>'приложение 8.1.'!I850</f>
        <v>-3.1</v>
      </c>
      <c r="I767" s="205">
        <f>'приложение 8.1.'!J850</f>
        <v>0</v>
      </c>
      <c r="J767" s="205">
        <f>'приложение 8.1.'!K850</f>
        <v>0</v>
      </c>
      <c r="K767" s="205">
        <f>'приложение 8.1.'!L850</f>
        <v>0</v>
      </c>
    </row>
    <row r="768" spans="1:11" s="218" customFormat="1" ht="204">
      <c r="A768" s="222"/>
      <c r="B768" s="244" t="s">
        <v>596</v>
      </c>
      <c r="C768" s="125" t="s">
        <v>33</v>
      </c>
      <c r="D768" s="125" t="s">
        <v>17</v>
      </c>
      <c r="E768" s="125" t="s">
        <v>597</v>
      </c>
      <c r="F768" s="125"/>
      <c r="G768" s="215">
        <f t="shared" ref="G768:G770" si="381">H768+I768+J768+K768</f>
        <v>347.1</v>
      </c>
      <c r="H768" s="216">
        <f t="shared" ref="H768:K769" si="382">H769</f>
        <v>347.1</v>
      </c>
      <c r="I768" s="216">
        <f t="shared" si="382"/>
        <v>0</v>
      </c>
      <c r="J768" s="216">
        <f t="shared" si="382"/>
        <v>0</v>
      </c>
      <c r="K768" s="216">
        <f t="shared" si="382"/>
        <v>0</v>
      </c>
    </row>
    <row r="769" spans="1:11" s="218" customFormat="1" ht="25.5">
      <c r="A769" s="222"/>
      <c r="B769" s="211" t="s">
        <v>146</v>
      </c>
      <c r="C769" s="125" t="s">
        <v>33</v>
      </c>
      <c r="D769" s="125" t="s">
        <v>17</v>
      </c>
      <c r="E769" s="125" t="s">
        <v>597</v>
      </c>
      <c r="F769" s="125" t="s">
        <v>147</v>
      </c>
      <c r="G769" s="215">
        <f t="shared" si="381"/>
        <v>347.1</v>
      </c>
      <c r="H769" s="216">
        <f t="shared" si="382"/>
        <v>347.1</v>
      </c>
      <c r="I769" s="216">
        <f t="shared" si="382"/>
        <v>0</v>
      </c>
      <c r="J769" s="216">
        <f t="shared" si="382"/>
        <v>0</v>
      </c>
      <c r="K769" s="216">
        <f t="shared" si="382"/>
        <v>0</v>
      </c>
    </row>
    <row r="770" spans="1:11" s="218" customFormat="1" ht="38.25">
      <c r="A770" s="222"/>
      <c r="B770" s="211" t="s">
        <v>148</v>
      </c>
      <c r="C770" s="125" t="s">
        <v>33</v>
      </c>
      <c r="D770" s="125" t="s">
        <v>17</v>
      </c>
      <c r="E770" s="125" t="s">
        <v>597</v>
      </c>
      <c r="F770" s="125" t="s">
        <v>149</v>
      </c>
      <c r="G770" s="215">
        <f t="shared" si="381"/>
        <v>347.1</v>
      </c>
      <c r="H770" s="216">
        <f>'приложение 8.1.'!I854</f>
        <v>347.1</v>
      </c>
      <c r="I770" s="216">
        <f>'приложение 8.1.'!J854</f>
        <v>0</v>
      </c>
      <c r="J770" s="216">
        <f>'приложение 8.1.'!K854</f>
        <v>0</v>
      </c>
      <c r="K770" s="216">
        <f>'приложение 8.1.'!L854</f>
        <v>0</v>
      </c>
    </row>
    <row r="771" spans="1:11" s="218" customFormat="1" ht="212.25" hidden="1" customHeight="1">
      <c r="A771" s="222"/>
      <c r="B771" s="238" t="s">
        <v>463</v>
      </c>
      <c r="C771" s="125" t="s">
        <v>33</v>
      </c>
      <c r="D771" s="125" t="s">
        <v>17</v>
      </c>
      <c r="E771" s="125" t="s">
        <v>534</v>
      </c>
      <c r="F771" s="125"/>
      <c r="G771" s="215">
        <f>SUM(H771:K771)</f>
        <v>0</v>
      </c>
      <c r="H771" s="216">
        <f t="shared" ref="H771:K772" si="383">H772</f>
        <v>0</v>
      </c>
      <c r="I771" s="216">
        <f t="shared" si="383"/>
        <v>0</v>
      </c>
      <c r="J771" s="216">
        <f t="shared" si="383"/>
        <v>0</v>
      </c>
      <c r="K771" s="216">
        <f t="shared" si="383"/>
        <v>0</v>
      </c>
    </row>
    <row r="772" spans="1:11" s="218" customFormat="1" ht="25.5" hidden="1">
      <c r="A772" s="222"/>
      <c r="B772" s="211" t="s">
        <v>146</v>
      </c>
      <c r="C772" s="125" t="s">
        <v>33</v>
      </c>
      <c r="D772" s="125" t="s">
        <v>17</v>
      </c>
      <c r="E772" s="125" t="s">
        <v>534</v>
      </c>
      <c r="F772" s="125" t="s">
        <v>147</v>
      </c>
      <c r="G772" s="215">
        <f t="shared" ref="G772:G773" si="384">H772+I772+J772+K772</f>
        <v>0</v>
      </c>
      <c r="H772" s="216">
        <f t="shared" si="383"/>
        <v>0</v>
      </c>
      <c r="I772" s="216">
        <f t="shared" si="383"/>
        <v>0</v>
      </c>
      <c r="J772" s="216">
        <f t="shared" si="383"/>
        <v>0</v>
      </c>
      <c r="K772" s="216">
        <f t="shared" si="383"/>
        <v>0</v>
      </c>
    </row>
    <row r="773" spans="1:11" s="218" customFormat="1" ht="38.25" hidden="1">
      <c r="A773" s="222"/>
      <c r="B773" s="211" t="s">
        <v>148</v>
      </c>
      <c r="C773" s="125" t="s">
        <v>33</v>
      </c>
      <c r="D773" s="125" t="s">
        <v>17</v>
      </c>
      <c r="E773" s="125" t="s">
        <v>534</v>
      </c>
      <c r="F773" s="125" t="s">
        <v>149</v>
      </c>
      <c r="G773" s="215">
        <f t="shared" si="384"/>
        <v>0</v>
      </c>
      <c r="H773" s="216">
        <f>'приложение 8.1.'!I858</f>
        <v>0</v>
      </c>
      <c r="I773" s="216">
        <f>'приложение 8.1.'!J858</f>
        <v>0</v>
      </c>
      <c r="J773" s="216">
        <f>'приложение 8.1.'!K858</f>
        <v>0</v>
      </c>
      <c r="K773" s="216">
        <f>'приложение 8.1.'!L858</f>
        <v>0</v>
      </c>
    </row>
    <row r="774" spans="1:11">
      <c r="A774" s="198"/>
      <c r="B774" s="212" t="s">
        <v>154</v>
      </c>
      <c r="C774" s="200" t="s">
        <v>33</v>
      </c>
      <c r="D774" s="200" t="s">
        <v>18</v>
      </c>
      <c r="E774" s="200"/>
      <c r="F774" s="200"/>
      <c r="G774" s="201">
        <f>SUM(H774:K774)</f>
        <v>0</v>
      </c>
      <c r="H774" s="201">
        <f>H775+H788</f>
        <v>0</v>
      </c>
      <c r="I774" s="201">
        <f t="shared" ref="I774:K774" si="385">I775+I788</f>
        <v>0</v>
      </c>
      <c r="J774" s="201">
        <f t="shared" si="385"/>
        <v>0</v>
      </c>
      <c r="K774" s="201">
        <f t="shared" si="385"/>
        <v>0</v>
      </c>
    </row>
    <row r="775" spans="1:11" ht="38.25">
      <c r="A775" s="206"/>
      <c r="B775" s="95" t="s">
        <v>161</v>
      </c>
      <c r="C775" s="134" t="s">
        <v>33</v>
      </c>
      <c r="D775" s="134" t="s">
        <v>18</v>
      </c>
      <c r="E775" s="134" t="s">
        <v>301</v>
      </c>
      <c r="F775" s="134"/>
      <c r="G775" s="201">
        <f>SUM(H775:K775)</f>
        <v>0</v>
      </c>
      <c r="H775" s="205">
        <f>H776+H782</f>
        <v>0</v>
      </c>
      <c r="I775" s="205">
        <f t="shared" ref="I775:K775" si="386">I776+I782</f>
        <v>0</v>
      </c>
      <c r="J775" s="205">
        <f t="shared" si="386"/>
        <v>0</v>
      </c>
      <c r="K775" s="205">
        <f t="shared" si="386"/>
        <v>0</v>
      </c>
    </row>
    <row r="776" spans="1:11" ht="25.5">
      <c r="A776" s="206"/>
      <c r="B776" s="95" t="s">
        <v>302</v>
      </c>
      <c r="C776" s="134" t="s">
        <v>33</v>
      </c>
      <c r="D776" s="134" t="s">
        <v>18</v>
      </c>
      <c r="E776" s="134" t="s">
        <v>303</v>
      </c>
      <c r="F776" s="134"/>
      <c r="G776" s="201">
        <f>SUM(H776:K776)</f>
        <v>0</v>
      </c>
      <c r="H776" s="205">
        <f>H777</f>
        <v>0</v>
      </c>
      <c r="I776" s="205">
        <f t="shared" ref="I776:K778" si="387">I777</f>
        <v>0</v>
      </c>
      <c r="J776" s="205">
        <f t="shared" si="387"/>
        <v>0</v>
      </c>
      <c r="K776" s="205">
        <f t="shared" si="387"/>
        <v>0</v>
      </c>
    </row>
    <row r="777" spans="1:11" ht="25.5">
      <c r="A777" s="206"/>
      <c r="B777" s="211" t="s">
        <v>304</v>
      </c>
      <c r="C777" s="134" t="s">
        <v>33</v>
      </c>
      <c r="D777" s="134" t="s">
        <v>18</v>
      </c>
      <c r="E777" s="134" t="s">
        <v>305</v>
      </c>
      <c r="F777" s="134"/>
      <c r="G777" s="201">
        <f>SUM(H777:K777)</f>
        <v>0</v>
      </c>
      <c r="H777" s="205">
        <f>H778</f>
        <v>0</v>
      </c>
      <c r="I777" s="205">
        <f t="shared" si="387"/>
        <v>0</v>
      </c>
      <c r="J777" s="205">
        <f t="shared" si="387"/>
        <v>0</v>
      </c>
      <c r="K777" s="205">
        <f t="shared" si="387"/>
        <v>0</v>
      </c>
    </row>
    <row r="778" spans="1:11" ht="149.25" customHeight="1">
      <c r="A778" s="133"/>
      <c r="B778" s="76" t="s">
        <v>575</v>
      </c>
      <c r="C778" s="88" t="s">
        <v>33</v>
      </c>
      <c r="D778" s="88" t="s">
        <v>18</v>
      </c>
      <c r="E778" s="88" t="s">
        <v>535</v>
      </c>
      <c r="F778" s="90"/>
      <c r="G778" s="155">
        <f t="shared" ref="G778:G779" si="388">SUM(H778:K778)</f>
        <v>0</v>
      </c>
      <c r="H778" s="156">
        <f>H779</f>
        <v>0</v>
      </c>
      <c r="I778" s="156">
        <f t="shared" si="387"/>
        <v>0</v>
      </c>
      <c r="J778" s="156">
        <f t="shared" si="387"/>
        <v>0</v>
      </c>
      <c r="K778" s="156">
        <f t="shared" si="387"/>
        <v>0</v>
      </c>
    </row>
    <row r="779" spans="1:11" ht="25.5">
      <c r="A779" s="136"/>
      <c r="B779" s="87" t="s">
        <v>146</v>
      </c>
      <c r="C779" s="88" t="s">
        <v>33</v>
      </c>
      <c r="D779" s="88" t="s">
        <v>18</v>
      </c>
      <c r="E779" s="88" t="s">
        <v>535</v>
      </c>
      <c r="F779" s="88" t="s">
        <v>147</v>
      </c>
      <c r="G779" s="155">
        <f t="shared" si="388"/>
        <v>0</v>
      </c>
      <c r="H779" s="156">
        <f>H780+H781</f>
        <v>0</v>
      </c>
      <c r="I779" s="156">
        <f t="shared" ref="I779:K779" si="389">I780+I781</f>
        <v>0</v>
      </c>
      <c r="J779" s="156">
        <f t="shared" si="389"/>
        <v>0</v>
      </c>
      <c r="K779" s="156">
        <f t="shared" si="389"/>
        <v>0</v>
      </c>
    </row>
    <row r="780" spans="1:11" ht="25.5">
      <c r="A780" s="214"/>
      <c r="B780" s="211" t="s">
        <v>163</v>
      </c>
      <c r="C780" s="125" t="s">
        <v>33</v>
      </c>
      <c r="D780" s="125" t="s">
        <v>18</v>
      </c>
      <c r="E780" s="96" t="s">
        <v>535</v>
      </c>
      <c r="F780" s="125" t="s">
        <v>164</v>
      </c>
      <c r="G780" s="126">
        <f t="shared" ref="G780" si="390">H780+I780+J780+K780</f>
        <v>34514</v>
      </c>
      <c r="H780" s="245">
        <f>'приложение 8.1.'!I1109</f>
        <v>0</v>
      </c>
      <c r="I780" s="245">
        <f>'приложение 8.1.'!J1109</f>
        <v>34514</v>
      </c>
      <c r="J780" s="245">
        <f>'приложение 8.1.'!K1109</f>
        <v>0</v>
      </c>
      <c r="K780" s="245">
        <f>'приложение 8.1.'!L1109</f>
        <v>0</v>
      </c>
    </row>
    <row r="781" spans="1:11" ht="38.25">
      <c r="A781" s="136"/>
      <c r="B781" s="87" t="s">
        <v>148</v>
      </c>
      <c r="C781" s="88" t="s">
        <v>33</v>
      </c>
      <c r="D781" s="88" t="s">
        <v>18</v>
      </c>
      <c r="E781" s="88" t="s">
        <v>535</v>
      </c>
      <c r="F781" s="88" t="s">
        <v>149</v>
      </c>
      <c r="G781" s="155">
        <f>SUM(H781:K781)</f>
        <v>-34514</v>
      </c>
      <c r="H781" s="156">
        <f>'приложение 8.1.'!I1111</f>
        <v>0</v>
      </c>
      <c r="I781" s="156">
        <f>'приложение 8.1.'!J1111</f>
        <v>-34514</v>
      </c>
      <c r="J781" s="156">
        <f>'приложение 8.1.'!K1111</f>
        <v>0</v>
      </c>
      <c r="K781" s="156">
        <f>'приложение 8.1.'!L1111</f>
        <v>0</v>
      </c>
    </row>
    <row r="782" spans="1:11" ht="76.5" hidden="1">
      <c r="A782" s="136"/>
      <c r="B782" s="211" t="s">
        <v>529</v>
      </c>
      <c r="C782" s="88" t="s">
        <v>33</v>
      </c>
      <c r="D782" s="88" t="s">
        <v>18</v>
      </c>
      <c r="E782" s="88" t="s">
        <v>530</v>
      </c>
      <c r="F782" s="88"/>
      <c r="G782" s="155">
        <f>SUM(H782:K782)</f>
        <v>0</v>
      </c>
      <c r="H782" s="156">
        <f>H783</f>
        <v>0</v>
      </c>
      <c r="I782" s="156">
        <f t="shared" ref="I782:K782" si="391">I783</f>
        <v>0</v>
      </c>
      <c r="J782" s="156">
        <f t="shared" si="391"/>
        <v>0</v>
      </c>
      <c r="K782" s="156">
        <f t="shared" si="391"/>
        <v>0</v>
      </c>
    </row>
    <row r="783" spans="1:11" ht="136.5" hidden="1" customHeight="1">
      <c r="A783" s="203"/>
      <c r="B783" s="204" t="s">
        <v>503</v>
      </c>
      <c r="C783" s="134" t="s">
        <v>33</v>
      </c>
      <c r="D783" s="134" t="s">
        <v>18</v>
      </c>
      <c r="E783" s="134" t="s">
        <v>531</v>
      </c>
      <c r="F783" s="134"/>
      <c r="G783" s="155">
        <f t="shared" ref="G783:G786" si="392">SUM(H783:K783)</f>
        <v>0</v>
      </c>
      <c r="H783" s="205">
        <f>H784+H786</f>
        <v>0</v>
      </c>
      <c r="I783" s="205">
        <f t="shared" ref="I783:K783" si="393">I784+I786</f>
        <v>0</v>
      </c>
      <c r="J783" s="205">
        <f t="shared" si="393"/>
        <v>0</v>
      </c>
      <c r="K783" s="205">
        <f t="shared" si="393"/>
        <v>0</v>
      </c>
    </row>
    <row r="784" spans="1:11" ht="38.25" hidden="1">
      <c r="A784" s="136"/>
      <c r="B784" s="87" t="s">
        <v>86</v>
      </c>
      <c r="C784" s="134" t="s">
        <v>33</v>
      </c>
      <c r="D784" s="134" t="s">
        <v>18</v>
      </c>
      <c r="E784" s="134" t="s">
        <v>531</v>
      </c>
      <c r="F784" s="88" t="s">
        <v>57</v>
      </c>
      <c r="G784" s="155">
        <f t="shared" si="392"/>
        <v>0</v>
      </c>
      <c r="H784" s="156">
        <f>H785</f>
        <v>0</v>
      </c>
      <c r="I784" s="156">
        <f t="shared" ref="I784:K784" si="394">I785</f>
        <v>0</v>
      </c>
      <c r="J784" s="156">
        <f t="shared" si="394"/>
        <v>0</v>
      </c>
      <c r="K784" s="156">
        <f t="shared" si="394"/>
        <v>0</v>
      </c>
    </row>
    <row r="785" spans="1:11" ht="38.25" hidden="1">
      <c r="A785" s="136"/>
      <c r="B785" s="87" t="s">
        <v>111</v>
      </c>
      <c r="C785" s="134" t="s">
        <v>33</v>
      </c>
      <c r="D785" s="134" t="s">
        <v>18</v>
      </c>
      <c r="E785" s="134" t="s">
        <v>531</v>
      </c>
      <c r="F785" s="88" t="s">
        <v>59</v>
      </c>
      <c r="G785" s="155">
        <f t="shared" si="392"/>
        <v>0</v>
      </c>
      <c r="H785" s="156">
        <f>'приложение 8.1.'!I865</f>
        <v>0</v>
      </c>
      <c r="I785" s="156">
        <f>'приложение 8.1.'!J865</f>
        <v>0</v>
      </c>
      <c r="J785" s="156">
        <f>'приложение 8.1.'!K865</f>
        <v>0</v>
      </c>
      <c r="K785" s="156">
        <f>'приложение 8.1.'!L865</f>
        <v>0</v>
      </c>
    </row>
    <row r="786" spans="1:11" ht="25.5" hidden="1">
      <c r="A786" s="203"/>
      <c r="B786" s="204" t="s">
        <v>146</v>
      </c>
      <c r="C786" s="134" t="s">
        <v>33</v>
      </c>
      <c r="D786" s="134" t="s">
        <v>18</v>
      </c>
      <c r="E786" s="134" t="s">
        <v>531</v>
      </c>
      <c r="F786" s="134" t="s">
        <v>147</v>
      </c>
      <c r="G786" s="155">
        <f t="shared" si="392"/>
        <v>0</v>
      </c>
      <c r="H786" s="205">
        <f>H787</f>
        <v>0</v>
      </c>
      <c r="I786" s="205">
        <f t="shared" ref="I786:K786" si="395">I787</f>
        <v>0</v>
      </c>
      <c r="J786" s="205">
        <f t="shared" si="395"/>
        <v>0</v>
      </c>
      <c r="K786" s="205">
        <f t="shared" si="395"/>
        <v>0</v>
      </c>
    </row>
    <row r="787" spans="1:11" ht="25.5" hidden="1">
      <c r="A787" s="203"/>
      <c r="B787" s="204" t="s">
        <v>163</v>
      </c>
      <c r="C787" s="134" t="s">
        <v>33</v>
      </c>
      <c r="D787" s="134" t="s">
        <v>18</v>
      </c>
      <c r="E787" s="134" t="s">
        <v>531</v>
      </c>
      <c r="F787" s="134" t="s">
        <v>164</v>
      </c>
      <c r="G787" s="155">
        <f>SUM(H787:K787)</f>
        <v>0</v>
      </c>
      <c r="H787" s="205">
        <f>'приложение 8.1.'!I868</f>
        <v>0</v>
      </c>
      <c r="I787" s="205">
        <f>'приложение 8.1.'!J868</f>
        <v>0</v>
      </c>
      <c r="J787" s="205">
        <f>'приложение 8.1.'!K868</f>
        <v>0</v>
      </c>
      <c r="K787" s="205">
        <f>'приложение 8.1.'!L868</f>
        <v>0</v>
      </c>
    </row>
    <row r="788" spans="1:11" ht="76.5" hidden="1">
      <c r="A788" s="210"/>
      <c r="B788" s="204" t="s">
        <v>374</v>
      </c>
      <c r="C788" s="134" t="s">
        <v>33</v>
      </c>
      <c r="D788" s="134" t="s">
        <v>17</v>
      </c>
      <c r="E788" s="134" t="s">
        <v>375</v>
      </c>
      <c r="F788" s="200"/>
      <c r="G788" s="201">
        <f>SUM(H788:K788)</f>
        <v>0</v>
      </c>
      <c r="H788" s="201">
        <f>H789</f>
        <v>0</v>
      </c>
      <c r="I788" s="201">
        <f t="shared" ref="I788:K790" si="396">I789</f>
        <v>0</v>
      </c>
      <c r="J788" s="201">
        <f t="shared" si="396"/>
        <v>0</v>
      </c>
      <c r="K788" s="201">
        <f t="shared" si="396"/>
        <v>0</v>
      </c>
    </row>
    <row r="789" spans="1:11" ht="137.25" hidden="1" customHeight="1">
      <c r="A789" s="210"/>
      <c r="B789" s="204" t="s">
        <v>502</v>
      </c>
      <c r="C789" s="134" t="s">
        <v>33</v>
      </c>
      <c r="D789" s="134" t="s">
        <v>18</v>
      </c>
      <c r="E789" s="134" t="s">
        <v>528</v>
      </c>
      <c r="F789" s="134"/>
      <c r="G789" s="201">
        <f t="shared" ref="G789:G801" si="397">SUM(H789:K789)</f>
        <v>0</v>
      </c>
      <c r="H789" s="205">
        <f>H790</f>
        <v>0</v>
      </c>
      <c r="I789" s="205">
        <f t="shared" si="396"/>
        <v>0</v>
      </c>
      <c r="J789" s="205">
        <f t="shared" si="396"/>
        <v>0</v>
      </c>
      <c r="K789" s="205">
        <f t="shared" si="396"/>
        <v>0</v>
      </c>
    </row>
    <row r="790" spans="1:11" ht="25.5" hidden="1">
      <c r="A790" s="203"/>
      <c r="B790" s="204" t="s">
        <v>146</v>
      </c>
      <c r="C790" s="134" t="s">
        <v>33</v>
      </c>
      <c r="D790" s="134" t="s">
        <v>18</v>
      </c>
      <c r="E790" s="134" t="s">
        <v>528</v>
      </c>
      <c r="F790" s="134" t="s">
        <v>147</v>
      </c>
      <c r="G790" s="201">
        <f t="shared" si="397"/>
        <v>0</v>
      </c>
      <c r="H790" s="205">
        <f>H791</f>
        <v>0</v>
      </c>
      <c r="I790" s="205">
        <f t="shared" si="396"/>
        <v>0</v>
      </c>
      <c r="J790" s="205">
        <f t="shared" si="396"/>
        <v>0</v>
      </c>
      <c r="K790" s="205">
        <f t="shared" si="396"/>
        <v>0</v>
      </c>
    </row>
    <row r="791" spans="1:11" ht="38.25" hidden="1">
      <c r="A791" s="203"/>
      <c r="B791" s="204" t="s">
        <v>148</v>
      </c>
      <c r="C791" s="134" t="s">
        <v>33</v>
      </c>
      <c r="D791" s="134" t="s">
        <v>18</v>
      </c>
      <c r="E791" s="134" t="s">
        <v>528</v>
      </c>
      <c r="F791" s="134" t="s">
        <v>149</v>
      </c>
      <c r="G791" s="201">
        <f t="shared" si="397"/>
        <v>0</v>
      </c>
      <c r="H791" s="205">
        <f>'приложение 8.1.'!I873</f>
        <v>0</v>
      </c>
      <c r="I791" s="205">
        <f>'приложение 8.1.'!J873</f>
        <v>0</v>
      </c>
      <c r="J791" s="205">
        <f>'приложение 8.1.'!K873</f>
        <v>0</v>
      </c>
      <c r="K791" s="205">
        <f>'приложение 8.1.'!L873</f>
        <v>0</v>
      </c>
    </row>
    <row r="792" spans="1:11" ht="25.5" hidden="1">
      <c r="A792" s="184"/>
      <c r="B792" s="183" t="s">
        <v>156</v>
      </c>
      <c r="C792" s="90" t="s">
        <v>33</v>
      </c>
      <c r="D792" s="90" t="s">
        <v>114</v>
      </c>
      <c r="E792" s="90"/>
      <c r="F792" s="90"/>
      <c r="G792" s="201">
        <f t="shared" si="397"/>
        <v>0</v>
      </c>
      <c r="H792" s="155">
        <f>H793+H807</f>
        <v>0</v>
      </c>
      <c r="I792" s="155">
        <f t="shared" ref="I792:K792" si="398">I793+I807</f>
        <v>0</v>
      </c>
      <c r="J792" s="155">
        <f t="shared" si="398"/>
        <v>0</v>
      </c>
      <c r="K792" s="155">
        <f t="shared" si="398"/>
        <v>0</v>
      </c>
    </row>
    <row r="793" spans="1:11" ht="38.25" hidden="1">
      <c r="A793" s="203"/>
      <c r="B793" s="95" t="s">
        <v>161</v>
      </c>
      <c r="C793" s="134" t="s">
        <v>33</v>
      </c>
      <c r="D793" s="134" t="s">
        <v>114</v>
      </c>
      <c r="E793" s="134" t="s">
        <v>301</v>
      </c>
      <c r="F793" s="134"/>
      <c r="G793" s="155">
        <f t="shared" si="397"/>
        <v>0</v>
      </c>
      <c r="H793" s="205">
        <f>H794</f>
        <v>0</v>
      </c>
      <c r="I793" s="205">
        <f t="shared" ref="I793:K793" si="399">I794</f>
        <v>0</v>
      </c>
      <c r="J793" s="205">
        <f t="shared" si="399"/>
        <v>0</v>
      </c>
      <c r="K793" s="205">
        <f t="shared" si="399"/>
        <v>0</v>
      </c>
    </row>
    <row r="794" spans="1:11" ht="62.25" hidden="1" customHeight="1">
      <c r="A794" s="203"/>
      <c r="B794" s="211" t="s">
        <v>529</v>
      </c>
      <c r="C794" s="88" t="s">
        <v>33</v>
      </c>
      <c r="D794" s="88" t="s">
        <v>114</v>
      </c>
      <c r="E794" s="88" t="s">
        <v>530</v>
      </c>
      <c r="F794" s="134"/>
      <c r="G794" s="155">
        <f t="shared" si="397"/>
        <v>0</v>
      </c>
      <c r="H794" s="205">
        <f>H795+H802</f>
        <v>0</v>
      </c>
      <c r="I794" s="205">
        <f t="shared" ref="I794:K794" si="400">I795+I802</f>
        <v>0</v>
      </c>
      <c r="J794" s="205">
        <f t="shared" si="400"/>
        <v>0</v>
      </c>
      <c r="K794" s="205">
        <f t="shared" si="400"/>
        <v>0</v>
      </c>
    </row>
    <row r="795" spans="1:11" ht="89.25" hidden="1">
      <c r="A795" s="203"/>
      <c r="B795" s="204" t="s">
        <v>504</v>
      </c>
      <c r="C795" s="134" t="s">
        <v>33</v>
      </c>
      <c r="D795" s="134" t="s">
        <v>114</v>
      </c>
      <c r="E795" s="230" t="s">
        <v>532</v>
      </c>
      <c r="F795" s="134"/>
      <c r="G795" s="155">
        <f t="shared" si="397"/>
        <v>0</v>
      </c>
      <c r="H795" s="205">
        <f>H796+H798+H800</f>
        <v>0</v>
      </c>
      <c r="I795" s="205">
        <f t="shared" ref="I795:K795" si="401">I796+I798+I800</f>
        <v>0</v>
      </c>
      <c r="J795" s="205">
        <f t="shared" si="401"/>
        <v>0</v>
      </c>
      <c r="K795" s="205">
        <f t="shared" si="401"/>
        <v>0</v>
      </c>
    </row>
    <row r="796" spans="1:11" ht="89.25" hidden="1">
      <c r="A796" s="136"/>
      <c r="B796" s="87" t="s">
        <v>55</v>
      </c>
      <c r="C796" s="134" t="s">
        <v>33</v>
      </c>
      <c r="D796" s="134" t="s">
        <v>114</v>
      </c>
      <c r="E796" s="230" t="s">
        <v>532</v>
      </c>
      <c r="F796" s="88" t="s">
        <v>56</v>
      </c>
      <c r="G796" s="155">
        <f t="shared" si="397"/>
        <v>0</v>
      </c>
      <c r="H796" s="156">
        <f>H797</f>
        <v>0</v>
      </c>
      <c r="I796" s="156">
        <f t="shared" ref="I796:K796" si="402">I797</f>
        <v>0</v>
      </c>
      <c r="J796" s="156">
        <f t="shared" si="402"/>
        <v>0</v>
      </c>
      <c r="K796" s="156">
        <f t="shared" si="402"/>
        <v>0</v>
      </c>
    </row>
    <row r="797" spans="1:11" ht="38.25" hidden="1">
      <c r="A797" s="136"/>
      <c r="B797" s="87" t="s">
        <v>104</v>
      </c>
      <c r="C797" s="134" t="s">
        <v>33</v>
      </c>
      <c r="D797" s="134" t="s">
        <v>114</v>
      </c>
      <c r="E797" s="230" t="s">
        <v>532</v>
      </c>
      <c r="F797" s="88" t="s">
        <v>105</v>
      </c>
      <c r="G797" s="155">
        <f t="shared" si="397"/>
        <v>0</v>
      </c>
      <c r="H797" s="156">
        <f>'приложение 8.1.'!I880</f>
        <v>0</v>
      </c>
      <c r="I797" s="156">
        <f>'приложение 8.1.'!J880</f>
        <v>0</v>
      </c>
      <c r="J797" s="156">
        <f>'приложение 8.1.'!K880</f>
        <v>0</v>
      </c>
      <c r="K797" s="156">
        <f>'приложение 8.1.'!L880</f>
        <v>0</v>
      </c>
    </row>
    <row r="798" spans="1:11" ht="38.25" hidden="1">
      <c r="A798" s="136"/>
      <c r="B798" s="87" t="s">
        <v>86</v>
      </c>
      <c r="C798" s="134" t="s">
        <v>33</v>
      </c>
      <c r="D798" s="134" t="s">
        <v>114</v>
      </c>
      <c r="E798" s="230" t="s">
        <v>532</v>
      </c>
      <c r="F798" s="88" t="s">
        <v>57</v>
      </c>
      <c r="G798" s="155">
        <f t="shared" si="397"/>
        <v>0</v>
      </c>
      <c r="H798" s="156">
        <f>H799</f>
        <v>0</v>
      </c>
      <c r="I798" s="156">
        <f t="shared" ref="I798:K798" si="403">I799</f>
        <v>0</v>
      </c>
      <c r="J798" s="156">
        <f t="shared" si="403"/>
        <v>0</v>
      </c>
      <c r="K798" s="156">
        <f t="shared" si="403"/>
        <v>0</v>
      </c>
    </row>
    <row r="799" spans="1:11" ht="38.25" hidden="1">
      <c r="A799" s="136"/>
      <c r="B799" s="87" t="s">
        <v>111</v>
      </c>
      <c r="C799" s="134" t="s">
        <v>33</v>
      </c>
      <c r="D799" s="134" t="s">
        <v>114</v>
      </c>
      <c r="E799" s="230" t="s">
        <v>532</v>
      </c>
      <c r="F799" s="88" t="s">
        <v>59</v>
      </c>
      <c r="G799" s="155">
        <f t="shared" si="397"/>
        <v>0</v>
      </c>
      <c r="H799" s="156">
        <f>'приложение 8.1.'!I884+'приложение 8.1.'!I1118</f>
        <v>0</v>
      </c>
      <c r="I799" s="156">
        <f>'приложение 8.1.'!J884+'приложение 8.1.'!J1118</f>
        <v>0</v>
      </c>
      <c r="J799" s="156">
        <f>'приложение 8.1.'!K884+'приложение 8.1.'!K1118</f>
        <v>0</v>
      </c>
      <c r="K799" s="156">
        <f>'приложение 8.1.'!L884+'приложение 8.1.'!L1118</f>
        <v>0</v>
      </c>
    </row>
    <row r="800" spans="1:11" hidden="1">
      <c r="A800" s="136"/>
      <c r="B800" s="91" t="s">
        <v>71</v>
      </c>
      <c r="C800" s="134" t="s">
        <v>33</v>
      </c>
      <c r="D800" s="134" t="s">
        <v>114</v>
      </c>
      <c r="E800" s="230" t="s">
        <v>532</v>
      </c>
      <c r="F800" s="88" t="s">
        <v>72</v>
      </c>
      <c r="G800" s="155">
        <f t="shared" si="397"/>
        <v>0</v>
      </c>
      <c r="H800" s="156">
        <f>H801</f>
        <v>0</v>
      </c>
      <c r="I800" s="156">
        <f t="shared" ref="I800:K800" si="404">I801</f>
        <v>0</v>
      </c>
      <c r="J800" s="156">
        <f t="shared" si="404"/>
        <v>0</v>
      </c>
      <c r="K800" s="156">
        <f t="shared" si="404"/>
        <v>0</v>
      </c>
    </row>
    <row r="801" spans="1:11" ht="25.5" hidden="1">
      <c r="A801" s="136"/>
      <c r="B801" s="91" t="s">
        <v>73</v>
      </c>
      <c r="C801" s="134" t="s">
        <v>33</v>
      </c>
      <c r="D801" s="134" t="s">
        <v>114</v>
      </c>
      <c r="E801" s="230" t="s">
        <v>532</v>
      </c>
      <c r="F801" s="88" t="s">
        <v>74</v>
      </c>
      <c r="G801" s="155">
        <f t="shared" si="397"/>
        <v>0</v>
      </c>
      <c r="H801" s="156">
        <f>'приложение 8.1.'!I888</f>
        <v>0</v>
      </c>
      <c r="I801" s="156">
        <f>'приложение 8.1.'!J888</f>
        <v>0</v>
      </c>
      <c r="J801" s="156">
        <f>'приложение 8.1.'!K888</f>
        <v>0</v>
      </c>
      <c r="K801" s="156">
        <f>'приложение 8.1.'!L888</f>
        <v>0</v>
      </c>
    </row>
    <row r="802" spans="1:11" ht="138" hidden="1" customHeight="1">
      <c r="A802" s="203"/>
      <c r="B802" s="204" t="s">
        <v>505</v>
      </c>
      <c r="C802" s="134" t="s">
        <v>33</v>
      </c>
      <c r="D802" s="134" t="s">
        <v>114</v>
      </c>
      <c r="E802" s="230" t="s">
        <v>533</v>
      </c>
      <c r="F802" s="134"/>
      <c r="G802" s="155">
        <f t="shared" ref="G802:G805" si="405">SUM(H802:K802)</f>
        <v>0</v>
      </c>
      <c r="H802" s="205">
        <f>H803+H805</f>
        <v>0</v>
      </c>
      <c r="I802" s="205">
        <f t="shared" ref="I802:K802" si="406">I803+I805</f>
        <v>0</v>
      </c>
      <c r="J802" s="205">
        <f t="shared" si="406"/>
        <v>0</v>
      </c>
      <c r="K802" s="205">
        <f t="shared" si="406"/>
        <v>0</v>
      </c>
    </row>
    <row r="803" spans="1:11" ht="89.25" hidden="1">
      <c r="A803" s="136"/>
      <c r="B803" s="87" t="s">
        <v>55</v>
      </c>
      <c r="C803" s="134" t="s">
        <v>33</v>
      </c>
      <c r="D803" s="134" t="s">
        <v>114</v>
      </c>
      <c r="E803" s="230" t="s">
        <v>533</v>
      </c>
      <c r="F803" s="88" t="s">
        <v>56</v>
      </c>
      <c r="G803" s="155">
        <f t="shared" si="405"/>
        <v>0</v>
      </c>
      <c r="H803" s="156">
        <f>H804</f>
        <v>0</v>
      </c>
      <c r="I803" s="156">
        <f t="shared" ref="I803:K803" si="407">I804</f>
        <v>0</v>
      </c>
      <c r="J803" s="156">
        <f t="shared" si="407"/>
        <v>0</v>
      </c>
      <c r="K803" s="156">
        <f t="shared" si="407"/>
        <v>0</v>
      </c>
    </row>
    <row r="804" spans="1:11" ht="38.25" hidden="1">
      <c r="A804" s="136"/>
      <c r="B804" s="87" t="s">
        <v>104</v>
      </c>
      <c r="C804" s="134" t="s">
        <v>33</v>
      </c>
      <c r="D804" s="134" t="s">
        <v>114</v>
      </c>
      <c r="E804" s="230" t="s">
        <v>533</v>
      </c>
      <c r="F804" s="88" t="s">
        <v>105</v>
      </c>
      <c r="G804" s="155">
        <f t="shared" si="405"/>
        <v>0</v>
      </c>
      <c r="H804" s="156">
        <f>'приложение 8.1.'!I892</f>
        <v>0</v>
      </c>
      <c r="I804" s="156">
        <f>'приложение 8.1.'!J892</f>
        <v>0</v>
      </c>
      <c r="J804" s="156">
        <f>'приложение 8.1.'!K892</f>
        <v>0</v>
      </c>
      <c r="K804" s="156">
        <f>'приложение 8.1.'!L892</f>
        <v>0</v>
      </c>
    </row>
    <row r="805" spans="1:11" ht="38.25" hidden="1">
      <c r="A805" s="136"/>
      <c r="B805" s="87" t="s">
        <v>86</v>
      </c>
      <c r="C805" s="134" t="s">
        <v>33</v>
      </c>
      <c r="D805" s="134" t="s">
        <v>114</v>
      </c>
      <c r="E805" s="230" t="s">
        <v>533</v>
      </c>
      <c r="F805" s="88" t="s">
        <v>57</v>
      </c>
      <c r="G805" s="155">
        <f t="shared" si="405"/>
        <v>0</v>
      </c>
      <c r="H805" s="156">
        <f>H806</f>
        <v>0</v>
      </c>
      <c r="I805" s="156">
        <f t="shared" ref="I805:K805" si="408">I806</f>
        <v>0</v>
      </c>
      <c r="J805" s="156">
        <f t="shared" si="408"/>
        <v>0</v>
      </c>
      <c r="K805" s="156">
        <f t="shared" si="408"/>
        <v>0</v>
      </c>
    </row>
    <row r="806" spans="1:11" ht="38.25" hidden="1">
      <c r="A806" s="136"/>
      <c r="B806" s="87" t="s">
        <v>111</v>
      </c>
      <c r="C806" s="134" t="s">
        <v>33</v>
      </c>
      <c r="D806" s="134" t="s">
        <v>114</v>
      </c>
      <c r="E806" s="230" t="s">
        <v>533</v>
      </c>
      <c r="F806" s="88" t="s">
        <v>59</v>
      </c>
      <c r="G806" s="155">
        <f>SUM(H806:K806)</f>
        <v>0</v>
      </c>
      <c r="H806" s="156">
        <f>'приложение 8.1.'!I895</f>
        <v>0</v>
      </c>
      <c r="I806" s="156">
        <f>'приложение 8.1.'!J895</f>
        <v>0</v>
      </c>
      <c r="J806" s="156">
        <f>'приложение 8.1.'!K895</f>
        <v>0</v>
      </c>
      <c r="K806" s="156">
        <f>'приложение 8.1.'!L895</f>
        <v>0</v>
      </c>
    </row>
    <row r="807" spans="1:11" ht="63.75" hidden="1">
      <c r="A807" s="203"/>
      <c r="B807" s="204" t="s">
        <v>157</v>
      </c>
      <c r="C807" s="134" t="s">
        <v>33</v>
      </c>
      <c r="D807" s="134" t="s">
        <v>114</v>
      </c>
      <c r="E807" s="230" t="s">
        <v>225</v>
      </c>
      <c r="F807" s="134"/>
      <c r="G807" s="201">
        <f t="shared" ref="G807:G810" si="409">SUM(H807:K807)</f>
        <v>0</v>
      </c>
      <c r="H807" s="207">
        <f>H808</f>
        <v>0</v>
      </c>
      <c r="I807" s="207">
        <f t="shared" ref="I807:K809" si="410">I808</f>
        <v>0</v>
      </c>
      <c r="J807" s="207">
        <f t="shared" si="410"/>
        <v>0</v>
      </c>
      <c r="K807" s="207">
        <f t="shared" si="410"/>
        <v>0</v>
      </c>
    </row>
    <row r="808" spans="1:11" ht="25.5" hidden="1">
      <c r="A808" s="203"/>
      <c r="B808" s="87" t="s">
        <v>217</v>
      </c>
      <c r="C808" s="134" t="s">
        <v>33</v>
      </c>
      <c r="D808" s="134" t="s">
        <v>114</v>
      </c>
      <c r="E808" s="230" t="s">
        <v>226</v>
      </c>
      <c r="F808" s="134"/>
      <c r="G808" s="201">
        <f t="shared" si="409"/>
        <v>0</v>
      </c>
      <c r="H808" s="207">
        <f>H809</f>
        <v>0</v>
      </c>
      <c r="I808" s="207">
        <f t="shared" si="410"/>
        <v>0</v>
      </c>
      <c r="J808" s="207">
        <f t="shared" si="410"/>
        <v>0</v>
      </c>
      <c r="K808" s="207">
        <f t="shared" si="410"/>
        <v>0</v>
      </c>
    </row>
    <row r="809" spans="1:11" ht="51" hidden="1">
      <c r="A809" s="203"/>
      <c r="B809" s="204" t="s">
        <v>224</v>
      </c>
      <c r="C809" s="134" t="s">
        <v>33</v>
      </c>
      <c r="D809" s="134" t="s">
        <v>114</v>
      </c>
      <c r="E809" s="230" t="s">
        <v>226</v>
      </c>
      <c r="F809" s="134" t="s">
        <v>49</v>
      </c>
      <c r="G809" s="201">
        <f t="shared" si="409"/>
        <v>0</v>
      </c>
      <c r="H809" s="205">
        <f>H810</f>
        <v>0</v>
      </c>
      <c r="I809" s="205">
        <f t="shared" si="410"/>
        <v>0</v>
      </c>
      <c r="J809" s="205">
        <f t="shared" si="410"/>
        <v>0</v>
      </c>
      <c r="K809" s="205">
        <f t="shared" si="410"/>
        <v>0</v>
      </c>
    </row>
    <row r="810" spans="1:11" ht="51" hidden="1">
      <c r="A810" s="203"/>
      <c r="B810" s="204" t="s">
        <v>227</v>
      </c>
      <c r="C810" s="134" t="s">
        <v>33</v>
      </c>
      <c r="D810" s="134" t="s">
        <v>114</v>
      </c>
      <c r="E810" s="230" t="s">
        <v>226</v>
      </c>
      <c r="F810" s="134" t="s">
        <v>228</v>
      </c>
      <c r="G810" s="155">
        <f t="shared" si="409"/>
        <v>0</v>
      </c>
      <c r="H810" s="205">
        <f>'приложение 8.1.'!I900</f>
        <v>0</v>
      </c>
      <c r="I810" s="205">
        <f>'приложение 8.1.'!J900</f>
        <v>0</v>
      </c>
      <c r="J810" s="205">
        <f>'приложение 8.1.'!K900</f>
        <v>0</v>
      </c>
      <c r="K810" s="205">
        <f>'приложение 8.1.'!L900</f>
        <v>0</v>
      </c>
    </row>
    <row r="811" spans="1:11">
      <c r="A811" s="184"/>
      <c r="B811" s="183" t="s">
        <v>36</v>
      </c>
      <c r="C811" s="90" t="s">
        <v>41</v>
      </c>
      <c r="D811" s="90" t="s">
        <v>15</v>
      </c>
      <c r="E811" s="90"/>
      <c r="F811" s="90"/>
      <c r="G811" s="155">
        <f>SUM(H811:K811)</f>
        <v>3243</v>
      </c>
      <c r="H811" s="155">
        <f>H812</f>
        <v>3243</v>
      </c>
      <c r="I811" s="155">
        <f t="shared" ref="I811:K811" si="411">I812</f>
        <v>0</v>
      </c>
      <c r="J811" s="155">
        <f t="shared" si="411"/>
        <v>0</v>
      </c>
      <c r="K811" s="155">
        <f t="shared" si="411"/>
        <v>0</v>
      </c>
    </row>
    <row r="812" spans="1:11">
      <c r="A812" s="184"/>
      <c r="B812" s="183" t="s">
        <v>44</v>
      </c>
      <c r="C812" s="90" t="s">
        <v>41</v>
      </c>
      <c r="D812" s="90" t="s">
        <v>16</v>
      </c>
      <c r="E812" s="90"/>
      <c r="F812" s="90"/>
      <c r="G812" s="155">
        <f>SUM(H812:K812)</f>
        <v>3243</v>
      </c>
      <c r="H812" s="155">
        <f>H813+H820</f>
        <v>3243</v>
      </c>
      <c r="I812" s="155">
        <f>I813+I820</f>
        <v>0</v>
      </c>
      <c r="J812" s="155">
        <f>J813+J820</f>
        <v>0</v>
      </c>
      <c r="K812" s="155">
        <f>K813+K820</f>
        <v>0</v>
      </c>
    </row>
    <row r="813" spans="1:11" ht="51">
      <c r="A813" s="133"/>
      <c r="B813" s="87" t="s">
        <v>516</v>
      </c>
      <c r="C813" s="88" t="s">
        <v>41</v>
      </c>
      <c r="D813" s="88" t="s">
        <v>16</v>
      </c>
      <c r="E813" s="88" t="s">
        <v>221</v>
      </c>
      <c r="F813" s="88"/>
      <c r="G813" s="155">
        <f>H813+I813+J813+K813</f>
        <v>3243</v>
      </c>
      <c r="H813" s="156">
        <f>H814</f>
        <v>3243</v>
      </c>
      <c r="I813" s="156">
        <f t="shared" ref="I813:K818" si="412">I814</f>
        <v>0</v>
      </c>
      <c r="J813" s="156">
        <f t="shared" si="412"/>
        <v>0</v>
      </c>
      <c r="K813" s="156">
        <f t="shared" si="412"/>
        <v>0</v>
      </c>
    </row>
    <row r="814" spans="1:11" ht="38.25">
      <c r="A814" s="133"/>
      <c r="B814" s="87" t="s">
        <v>241</v>
      </c>
      <c r="C814" s="88" t="s">
        <v>41</v>
      </c>
      <c r="D814" s="88" t="s">
        <v>16</v>
      </c>
      <c r="E814" s="88" t="s">
        <v>223</v>
      </c>
      <c r="F814" s="88"/>
      <c r="G814" s="155">
        <f>SUM(H814:K814)</f>
        <v>3243</v>
      </c>
      <c r="H814" s="156">
        <f>H815</f>
        <v>3243</v>
      </c>
      <c r="I814" s="156">
        <f t="shared" si="412"/>
        <v>0</v>
      </c>
      <c r="J814" s="156">
        <f t="shared" si="412"/>
        <v>0</v>
      </c>
      <c r="K814" s="156">
        <f t="shared" si="412"/>
        <v>0</v>
      </c>
    </row>
    <row r="815" spans="1:11" ht="25.5">
      <c r="A815" s="184"/>
      <c r="B815" s="87" t="s">
        <v>217</v>
      </c>
      <c r="C815" s="88" t="s">
        <v>41</v>
      </c>
      <c r="D815" s="88" t="s">
        <v>16</v>
      </c>
      <c r="E815" s="88" t="s">
        <v>549</v>
      </c>
      <c r="F815" s="88"/>
      <c r="G815" s="155">
        <f t="shared" ref="G815:G819" si="413">H815+I815+J815+K815</f>
        <v>3243</v>
      </c>
      <c r="H815" s="156">
        <f>H816+H818</f>
        <v>3243</v>
      </c>
      <c r="I815" s="156">
        <f t="shared" ref="I815:K815" si="414">I816+I818</f>
        <v>0</v>
      </c>
      <c r="J815" s="156">
        <f t="shared" si="414"/>
        <v>0</v>
      </c>
      <c r="K815" s="156">
        <f t="shared" si="414"/>
        <v>0</v>
      </c>
    </row>
    <row r="816" spans="1:11" s="218" customFormat="1" ht="38.25">
      <c r="A816" s="222"/>
      <c r="B816" s="211" t="s">
        <v>344</v>
      </c>
      <c r="C816" s="96" t="s">
        <v>41</v>
      </c>
      <c r="D816" s="96" t="s">
        <v>16</v>
      </c>
      <c r="E816" s="96" t="s">
        <v>549</v>
      </c>
      <c r="F816" s="125" t="s">
        <v>77</v>
      </c>
      <c r="G816" s="215">
        <f t="shared" si="413"/>
        <v>3243</v>
      </c>
      <c r="H816" s="216">
        <f>H817</f>
        <v>3243</v>
      </c>
      <c r="I816" s="216">
        <f>I817</f>
        <v>0</v>
      </c>
      <c r="J816" s="216">
        <f>J817</f>
        <v>0</v>
      </c>
      <c r="K816" s="216">
        <f>K817</f>
        <v>0</v>
      </c>
    </row>
    <row r="817" spans="1:11" s="218" customFormat="1">
      <c r="A817" s="222"/>
      <c r="B817" s="211" t="s">
        <v>35</v>
      </c>
      <c r="C817" s="96" t="s">
        <v>41</v>
      </c>
      <c r="D817" s="96" t="s">
        <v>16</v>
      </c>
      <c r="E817" s="96" t="s">
        <v>549</v>
      </c>
      <c r="F817" s="125" t="s">
        <v>78</v>
      </c>
      <c r="G817" s="215">
        <f t="shared" si="413"/>
        <v>3243</v>
      </c>
      <c r="H817" s="216">
        <f>'приложение 8.1.'!I907</f>
        <v>3243</v>
      </c>
      <c r="I817" s="216">
        <f>'приложение 8.1.'!J907</f>
        <v>0</v>
      </c>
      <c r="J817" s="216">
        <f>'приложение 8.1.'!K907</f>
        <v>0</v>
      </c>
      <c r="K817" s="216">
        <f>'приложение 8.1.'!L907</f>
        <v>0</v>
      </c>
    </row>
    <row r="818" spans="1:11" ht="51" hidden="1">
      <c r="A818" s="136"/>
      <c r="B818" s="204" t="s">
        <v>248</v>
      </c>
      <c r="C818" s="88" t="s">
        <v>41</v>
      </c>
      <c r="D818" s="88" t="s">
        <v>16</v>
      </c>
      <c r="E818" s="88" t="s">
        <v>549</v>
      </c>
      <c r="F818" s="88" t="s">
        <v>49</v>
      </c>
      <c r="G818" s="155">
        <f t="shared" si="413"/>
        <v>0</v>
      </c>
      <c r="H818" s="156">
        <f>H819</f>
        <v>0</v>
      </c>
      <c r="I818" s="156">
        <f t="shared" si="412"/>
        <v>0</v>
      </c>
      <c r="J818" s="156">
        <f t="shared" si="412"/>
        <v>0</v>
      </c>
      <c r="K818" s="156">
        <f t="shared" si="412"/>
        <v>0</v>
      </c>
    </row>
    <row r="819" spans="1:11" hidden="1">
      <c r="A819" s="136"/>
      <c r="B819" s="204" t="s">
        <v>51</v>
      </c>
      <c r="C819" s="88" t="s">
        <v>41</v>
      </c>
      <c r="D819" s="88" t="s">
        <v>16</v>
      </c>
      <c r="E819" s="88" t="s">
        <v>549</v>
      </c>
      <c r="F819" s="88" t="s">
        <v>50</v>
      </c>
      <c r="G819" s="155">
        <f t="shared" si="413"/>
        <v>0</v>
      </c>
      <c r="H819" s="156">
        <f>'приложение 8.1.'!I910</f>
        <v>0</v>
      </c>
      <c r="I819" s="156">
        <f>'приложение 8.1.'!J910</f>
        <v>0</v>
      </c>
      <c r="J819" s="156">
        <f>'приложение 8.1.'!K910</f>
        <v>0</v>
      </c>
      <c r="K819" s="156">
        <f>'приложение 8.1.'!L910</f>
        <v>0</v>
      </c>
    </row>
    <row r="820" spans="1:11" ht="63.75" hidden="1">
      <c r="A820" s="203"/>
      <c r="B820" s="204" t="s">
        <v>157</v>
      </c>
      <c r="C820" s="134" t="s">
        <v>41</v>
      </c>
      <c r="D820" s="134" t="s">
        <v>16</v>
      </c>
      <c r="E820" s="230" t="s">
        <v>225</v>
      </c>
      <c r="F820" s="134"/>
      <c r="G820" s="201">
        <f t="shared" ref="G820" si="415">SUM(H820:K820)</f>
        <v>0</v>
      </c>
      <c r="H820" s="207">
        <f>H821</f>
        <v>0</v>
      </c>
      <c r="I820" s="207">
        <f t="shared" ref="I820:K822" si="416">I821</f>
        <v>0</v>
      </c>
      <c r="J820" s="207">
        <f t="shared" si="416"/>
        <v>0</v>
      </c>
      <c r="K820" s="207">
        <f t="shared" si="416"/>
        <v>0</v>
      </c>
    </row>
    <row r="821" spans="1:11" ht="25.5" hidden="1">
      <c r="A821" s="203"/>
      <c r="B821" s="87" t="s">
        <v>217</v>
      </c>
      <c r="C821" s="134" t="s">
        <v>41</v>
      </c>
      <c r="D821" s="134" t="s">
        <v>16</v>
      </c>
      <c r="E821" s="230" t="s">
        <v>226</v>
      </c>
      <c r="F821" s="134"/>
      <c r="G821" s="201">
        <f>SUM(H821:K821)</f>
        <v>0</v>
      </c>
      <c r="H821" s="207">
        <f>H822</f>
        <v>0</v>
      </c>
      <c r="I821" s="207">
        <f t="shared" si="416"/>
        <v>0</v>
      </c>
      <c r="J821" s="207">
        <f t="shared" si="416"/>
        <v>0</v>
      </c>
      <c r="K821" s="207">
        <f t="shared" si="416"/>
        <v>0</v>
      </c>
    </row>
    <row r="822" spans="1:11" ht="51" hidden="1">
      <c r="A822" s="203"/>
      <c r="B822" s="204" t="s">
        <v>224</v>
      </c>
      <c r="C822" s="134" t="s">
        <v>41</v>
      </c>
      <c r="D822" s="134" t="s">
        <v>16</v>
      </c>
      <c r="E822" s="230" t="s">
        <v>226</v>
      </c>
      <c r="F822" s="134" t="s">
        <v>49</v>
      </c>
      <c r="G822" s="201">
        <f>SUM(H822:K822)</f>
        <v>0</v>
      </c>
      <c r="H822" s="205">
        <f>H823</f>
        <v>0</v>
      </c>
      <c r="I822" s="205">
        <f t="shared" si="416"/>
        <v>0</v>
      </c>
      <c r="J822" s="205">
        <f t="shared" si="416"/>
        <v>0</v>
      </c>
      <c r="K822" s="205">
        <f t="shared" si="416"/>
        <v>0</v>
      </c>
    </row>
    <row r="823" spans="1:11" ht="51" hidden="1">
      <c r="A823" s="203"/>
      <c r="B823" s="204" t="s">
        <v>227</v>
      </c>
      <c r="C823" s="134" t="s">
        <v>41</v>
      </c>
      <c r="D823" s="134" t="s">
        <v>16</v>
      </c>
      <c r="E823" s="230" t="s">
        <v>226</v>
      </c>
      <c r="F823" s="134" t="s">
        <v>228</v>
      </c>
      <c r="G823" s="201">
        <f>SUM(H823:K823)</f>
        <v>0</v>
      </c>
      <c r="H823" s="205">
        <f>'приложение 8.1.'!I915</f>
        <v>0</v>
      </c>
      <c r="I823" s="205">
        <f>'приложение 8.1.'!J915</f>
        <v>0</v>
      </c>
      <c r="J823" s="205">
        <f>'приложение 8.1.'!K915</f>
        <v>0</v>
      </c>
      <c r="K823" s="205">
        <f>'приложение 8.1.'!L915</f>
        <v>0</v>
      </c>
    </row>
    <row r="824" spans="1:11" hidden="1">
      <c r="A824" s="198"/>
      <c r="B824" s="199" t="s">
        <v>85</v>
      </c>
      <c r="C824" s="200" t="s">
        <v>38</v>
      </c>
      <c r="D824" s="200" t="s">
        <v>15</v>
      </c>
      <c r="E824" s="200"/>
      <c r="F824" s="200"/>
      <c r="G824" s="201">
        <f t="shared" ref="G824:K828" si="417">G825</f>
        <v>0</v>
      </c>
      <c r="H824" s="201">
        <f t="shared" si="417"/>
        <v>0</v>
      </c>
      <c r="I824" s="201">
        <f t="shared" si="417"/>
        <v>0</v>
      </c>
      <c r="J824" s="201">
        <f t="shared" si="417"/>
        <v>0</v>
      </c>
      <c r="K824" s="201">
        <f t="shared" si="417"/>
        <v>0</v>
      </c>
    </row>
    <row r="825" spans="1:11" ht="25.5" hidden="1">
      <c r="A825" s="198"/>
      <c r="B825" s="199" t="s">
        <v>32</v>
      </c>
      <c r="C825" s="200" t="s">
        <v>38</v>
      </c>
      <c r="D825" s="200" t="s">
        <v>16</v>
      </c>
      <c r="E825" s="200"/>
      <c r="F825" s="200"/>
      <c r="G825" s="201">
        <f t="shared" ref="G825" si="418">SUM(H825:K825)</f>
        <v>0</v>
      </c>
      <c r="H825" s="201">
        <f>H826</f>
        <v>0</v>
      </c>
      <c r="I825" s="201">
        <f t="shared" si="417"/>
        <v>0</v>
      </c>
      <c r="J825" s="201">
        <f t="shared" si="417"/>
        <v>0</v>
      </c>
      <c r="K825" s="201">
        <f t="shared" si="417"/>
        <v>0</v>
      </c>
    </row>
    <row r="826" spans="1:11" ht="38.25" hidden="1">
      <c r="A826" s="203"/>
      <c r="B826" s="204" t="s">
        <v>244</v>
      </c>
      <c r="C826" s="134" t="s">
        <v>38</v>
      </c>
      <c r="D826" s="134" t="s">
        <v>16</v>
      </c>
      <c r="E826" s="134" t="s">
        <v>245</v>
      </c>
      <c r="F826" s="134"/>
      <c r="G826" s="201">
        <f t="shared" ref="G826:G829" si="419">H826+I826+J826+K826</f>
        <v>0</v>
      </c>
      <c r="H826" s="205">
        <f>H827</f>
        <v>0</v>
      </c>
      <c r="I826" s="205">
        <f t="shared" si="417"/>
        <v>0</v>
      </c>
      <c r="J826" s="205">
        <f t="shared" si="417"/>
        <v>0</v>
      </c>
      <c r="K826" s="205">
        <f t="shared" si="417"/>
        <v>0</v>
      </c>
    </row>
    <row r="827" spans="1:11" ht="38.25" hidden="1">
      <c r="A827" s="198"/>
      <c r="B827" s="204" t="s">
        <v>200</v>
      </c>
      <c r="C827" s="134" t="s">
        <v>38</v>
      </c>
      <c r="D827" s="134" t="s">
        <v>16</v>
      </c>
      <c r="E827" s="230" t="s">
        <v>246</v>
      </c>
      <c r="F827" s="134"/>
      <c r="G827" s="201">
        <f t="shared" si="419"/>
        <v>0</v>
      </c>
      <c r="H827" s="205">
        <f>H828</f>
        <v>0</v>
      </c>
      <c r="I827" s="205">
        <f t="shared" si="417"/>
        <v>0</v>
      </c>
      <c r="J827" s="205">
        <f t="shared" si="417"/>
        <v>0</v>
      </c>
      <c r="K827" s="205">
        <f t="shared" si="417"/>
        <v>0</v>
      </c>
    </row>
    <row r="828" spans="1:11" ht="51" hidden="1">
      <c r="A828" s="203"/>
      <c r="B828" s="204" t="s">
        <v>88</v>
      </c>
      <c r="C828" s="134" t="s">
        <v>38</v>
      </c>
      <c r="D828" s="134" t="s">
        <v>16</v>
      </c>
      <c r="E828" s="230" t="s">
        <v>246</v>
      </c>
      <c r="F828" s="134" t="s">
        <v>49</v>
      </c>
      <c r="G828" s="201">
        <f t="shared" si="419"/>
        <v>0</v>
      </c>
      <c r="H828" s="205">
        <f>H829</f>
        <v>0</v>
      </c>
      <c r="I828" s="205">
        <f t="shared" si="417"/>
        <v>0</v>
      </c>
      <c r="J828" s="205">
        <f t="shared" si="417"/>
        <v>0</v>
      </c>
      <c r="K828" s="205">
        <f t="shared" si="417"/>
        <v>0</v>
      </c>
    </row>
    <row r="829" spans="1:11" hidden="1">
      <c r="A829" s="203"/>
      <c r="B829" s="204" t="s">
        <v>51</v>
      </c>
      <c r="C829" s="134" t="s">
        <v>38</v>
      </c>
      <c r="D829" s="134" t="s">
        <v>16</v>
      </c>
      <c r="E829" s="230" t="s">
        <v>246</v>
      </c>
      <c r="F829" s="134" t="s">
        <v>50</v>
      </c>
      <c r="G829" s="201">
        <f t="shared" si="419"/>
        <v>0</v>
      </c>
      <c r="H829" s="205">
        <f>'приложение 8.1.'!I921</f>
        <v>0</v>
      </c>
      <c r="I829" s="205">
        <f>'приложение 8.1.'!J921</f>
        <v>0</v>
      </c>
      <c r="J829" s="205">
        <f>'приложение 8.1.'!K921</f>
        <v>0</v>
      </c>
      <c r="K829" s="205">
        <f>'приложение 8.1.'!L921</f>
        <v>0</v>
      </c>
    </row>
    <row r="830" spans="1:11" ht="25.5">
      <c r="A830" s="184"/>
      <c r="B830" s="183" t="s">
        <v>137</v>
      </c>
      <c r="C830" s="90" t="s">
        <v>122</v>
      </c>
      <c r="D830" s="90" t="s">
        <v>15</v>
      </c>
      <c r="E830" s="90"/>
      <c r="F830" s="90"/>
      <c r="G830" s="155">
        <f t="shared" ref="G830:G835" si="420">SUM(H830:K830)</f>
        <v>-2197.3000000000002</v>
      </c>
      <c r="H830" s="155">
        <f t="shared" ref="H830:K835" si="421">H831</f>
        <v>-2197.3000000000002</v>
      </c>
      <c r="I830" s="155">
        <f>I834</f>
        <v>0</v>
      </c>
      <c r="J830" s="155">
        <f>J834</f>
        <v>0</v>
      </c>
      <c r="K830" s="155">
        <f>K834</f>
        <v>0</v>
      </c>
    </row>
    <row r="831" spans="1:11" ht="24.75" customHeight="1">
      <c r="A831" s="184"/>
      <c r="B831" s="87" t="s">
        <v>452</v>
      </c>
      <c r="C831" s="88" t="s">
        <v>122</v>
      </c>
      <c r="D831" s="88" t="s">
        <v>14</v>
      </c>
      <c r="E831" s="88"/>
      <c r="F831" s="88"/>
      <c r="G831" s="156">
        <f>SUM(H831:K831)</f>
        <v>-2197.3000000000002</v>
      </c>
      <c r="H831" s="156">
        <f t="shared" si="421"/>
        <v>-2197.3000000000002</v>
      </c>
      <c r="I831" s="156">
        <f t="shared" si="421"/>
        <v>0</v>
      </c>
      <c r="J831" s="156">
        <f t="shared" si="421"/>
        <v>0</v>
      </c>
      <c r="K831" s="156">
        <f t="shared" si="421"/>
        <v>0</v>
      </c>
    </row>
    <row r="832" spans="1:11" ht="114.75">
      <c r="A832" s="136"/>
      <c r="B832" s="196" t="s">
        <v>133</v>
      </c>
      <c r="C832" s="88" t="s">
        <v>122</v>
      </c>
      <c r="D832" s="88" t="s">
        <v>14</v>
      </c>
      <c r="E832" s="88" t="s">
        <v>289</v>
      </c>
      <c r="F832" s="88"/>
      <c r="G832" s="155">
        <f t="shared" si="420"/>
        <v>-2197.3000000000002</v>
      </c>
      <c r="H832" s="156">
        <f t="shared" si="421"/>
        <v>-2197.3000000000002</v>
      </c>
      <c r="I832" s="156">
        <f>I834</f>
        <v>0</v>
      </c>
      <c r="J832" s="156">
        <f>J834</f>
        <v>0</v>
      </c>
      <c r="K832" s="156">
        <f>K834</f>
        <v>0</v>
      </c>
    </row>
    <row r="833" spans="1:11" ht="38.25">
      <c r="A833" s="136"/>
      <c r="B833" s="196" t="s">
        <v>296</v>
      </c>
      <c r="C833" s="88" t="s">
        <v>122</v>
      </c>
      <c r="D833" s="88" t="s">
        <v>14</v>
      </c>
      <c r="E833" s="88" t="s">
        <v>297</v>
      </c>
      <c r="F833" s="88"/>
      <c r="G833" s="155">
        <f t="shared" si="420"/>
        <v>-2197.3000000000002</v>
      </c>
      <c r="H833" s="156">
        <f t="shared" si="421"/>
        <v>-2197.3000000000002</v>
      </c>
      <c r="I833" s="156">
        <f t="shared" si="421"/>
        <v>0</v>
      </c>
      <c r="J833" s="156">
        <f t="shared" si="421"/>
        <v>0</v>
      </c>
      <c r="K833" s="156">
        <f t="shared" si="421"/>
        <v>0</v>
      </c>
    </row>
    <row r="834" spans="1:11" ht="25.5">
      <c r="A834" s="136"/>
      <c r="B834" s="87" t="s">
        <v>273</v>
      </c>
      <c r="C834" s="88" t="s">
        <v>122</v>
      </c>
      <c r="D834" s="88" t="s">
        <v>14</v>
      </c>
      <c r="E834" s="88" t="s">
        <v>298</v>
      </c>
      <c r="F834" s="88"/>
      <c r="G834" s="155">
        <f t="shared" si="420"/>
        <v>-2197.3000000000002</v>
      </c>
      <c r="H834" s="156">
        <f t="shared" si="421"/>
        <v>-2197.3000000000002</v>
      </c>
      <c r="I834" s="156">
        <f t="shared" si="421"/>
        <v>0</v>
      </c>
      <c r="J834" s="156">
        <f t="shared" si="421"/>
        <v>0</v>
      </c>
      <c r="K834" s="156">
        <f t="shared" si="421"/>
        <v>0</v>
      </c>
    </row>
    <row r="835" spans="1:11" ht="25.5">
      <c r="A835" s="136"/>
      <c r="B835" s="87" t="s">
        <v>138</v>
      </c>
      <c r="C835" s="88" t="s">
        <v>122</v>
      </c>
      <c r="D835" s="88" t="s">
        <v>14</v>
      </c>
      <c r="E835" s="88" t="s">
        <v>298</v>
      </c>
      <c r="F835" s="88" t="s">
        <v>139</v>
      </c>
      <c r="G835" s="155">
        <f t="shared" si="420"/>
        <v>-2197.3000000000002</v>
      </c>
      <c r="H835" s="156">
        <f t="shared" si="421"/>
        <v>-2197.3000000000002</v>
      </c>
      <c r="I835" s="156">
        <f t="shared" si="421"/>
        <v>0</v>
      </c>
      <c r="J835" s="156">
        <f t="shared" si="421"/>
        <v>0</v>
      </c>
      <c r="K835" s="156">
        <f t="shared" si="421"/>
        <v>0</v>
      </c>
    </row>
    <row r="836" spans="1:11" ht="14.25" customHeight="1">
      <c r="A836" s="136"/>
      <c r="B836" s="87" t="s">
        <v>299</v>
      </c>
      <c r="C836" s="88" t="s">
        <v>122</v>
      </c>
      <c r="D836" s="88" t="s">
        <v>14</v>
      </c>
      <c r="E836" s="88" t="s">
        <v>298</v>
      </c>
      <c r="F836" s="88" t="s">
        <v>140</v>
      </c>
      <c r="G836" s="155">
        <f>SUM(H836:K836)</f>
        <v>-2197.3000000000002</v>
      </c>
      <c r="H836" s="156">
        <f>'приложение 8.1.'!I1155</f>
        <v>-2197.3000000000002</v>
      </c>
      <c r="I836" s="156">
        <f>'приложение 8.1.'!J1155</f>
        <v>0</v>
      </c>
      <c r="J836" s="156">
        <f>'приложение 8.1.'!K1155</f>
        <v>0</v>
      </c>
      <c r="K836" s="156">
        <f>'приложение 8.1.'!L1155</f>
        <v>0</v>
      </c>
    </row>
    <row r="837" spans="1:11" ht="13.5" customHeight="1">
      <c r="A837" s="184"/>
      <c r="B837" s="181" t="s">
        <v>0</v>
      </c>
      <c r="C837" s="181"/>
      <c r="D837" s="90"/>
      <c r="E837" s="90"/>
      <c r="F837" s="90"/>
      <c r="G837" s="246">
        <f>SUM(H837:K837)</f>
        <v>400048.39999999997</v>
      </c>
      <c r="H837" s="155">
        <f>H13+H126+H190+H334+H477+H483+H661+H739+H746+H811+H824+H830</f>
        <v>386820.3</v>
      </c>
      <c r="I837" s="155">
        <f>I13+I126+I190+I334+I477+I483+I661+I739+I746+I811+I824+I830</f>
        <v>0</v>
      </c>
      <c r="J837" s="155">
        <f>J13+J126+J190+J334+J477+J483+J661+J739+J746+J811+J824+J830</f>
        <v>12078.1</v>
      </c>
      <c r="K837" s="155">
        <f>K13+K126+K190+K334+K477+K483+K661+K739+K746+K811+K824+K830</f>
        <v>1150</v>
      </c>
    </row>
    <row r="838" spans="1:11">
      <c r="G838" s="232"/>
      <c r="H838" s="232"/>
      <c r="I838" s="232"/>
      <c r="J838" s="232"/>
      <c r="K838" s="232"/>
    </row>
    <row r="839" spans="1:11">
      <c r="G839" s="226"/>
      <c r="H839" s="226"/>
      <c r="I839" s="226"/>
      <c r="J839" s="226"/>
      <c r="K839" s="226"/>
    </row>
    <row r="840" spans="1:11">
      <c r="G840" s="232"/>
      <c r="H840" s="232"/>
      <c r="I840" s="232"/>
      <c r="J840" s="232"/>
      <c r="K840" s="232"/>
    </row>
  </sheetData>
  <autoFilter ref="A12:M837">
    <filterColumn colId="5"/>
  </autoFilter>
  <mergeCells count="8">
    <mergeCell ref="A9:K9"/>
    <mergeCell ref="J1:K1"/>
    <mergeCell ref="I2:K2"/>
    <mergeCell ref="J3:K3"/>
    <mergeCell ref="A6:K6"/>
    <mergeCell ref="A7:K7"/>
    <mergeCell ref="A8:K8"/>
    <mergeCell ref="H4:K4"/>
  </mergeCells>
  <pageMargins left="0.39370078740157483" right="0.23622047244094491" top="0.11811023622047245" bottom="0.31496062992125984" header="0.31496062992125984" footer="0.15748031496062992"/>
  <pageSetup paperSize="9" scale="69" firstPageNumber="23" fitToHeight="24" orientation="portrait" r:id="rId1"/>
  <headerFooter>
    <oddHeader>&amp;Я</oddHeader>
    <oddFooter>&amp;Ь&amp;Ф</oddFooter>
  </headerFooter>
  <rowBreaks count="2" manualBreakCount="2">
    <brk id="400" max="10" man="1"/>
    <brk id="41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10"/>
  <sheetViews>
    <sheetView workbookViewId="0">
      <selection activeCell="A4" sqref="A4:D4"/>
    </sheetView>
  </sheetViews>
  <sheetFormatPr defaultRowHeight="12.75"/>
  <cols>
    <col min="1" max="1" width="63.140625" style="99" customWidth="1"/>
    <col min="2" max="2" width="14.7109375" style="99" customWidth="1"/>
    <col min="3" max="3" width="8.28515625" style="99" customWidth="1"/>
    <col min="4" max="4" width="17.28515625" style="150" customWidth="1"/>
  </cols>
  <sheetData>
    <row r="1" spans="1:4" ht="15.75">
      <c r="B1" s="63"/>
      <c r="C1" s="310" t="s">
        <v>616</v>
      </c>
      <c r="D1" s="310"/>
    </row>
    <row r="2" spans="1:4" ht="15.75">
      <c r="B2" s="310" t="s">
        <v>125</v>
      </c>
      <c r="C2" s="310"/>
      <c r="D2" s="310"/>
    </row>
    <row r="3" spans="1:4" ht="15.75">
      <c r="B3" s="63"/>
      <c r="C3" s="311" t="s">
        <v>576</v>
      </c>
      <c r="D3" s="311"/>
    </row>
    <row r="4" spans="1:4" ht="18" customHeight="1">
      <c r="A4" s="307"/>
      <c r="B4" s="309"/>
      <c r="C4" s="309"/>
      <c r="D4" s="309"/>
    </row>
    <row r="5" spans="1:4" ht="87.75" customHeight="1">
      <c r="A5" s="312" t="s">
        <v>613</v>
      </c>
      <c r="B5" s="313"/>
      <c r="C5" s="313"/>
      <c r="D5" s="313"/>
    </row>
    <row r="6" spans="1:4" ht="15.75">
      <c r="B6" s="63"/>
      <c r="C6" s="137"/>
      <c r="D6" s="142" t="s">
        <v>11</v>
      </c>
    </row>
    <row r="7" spans="1:4" s="102" customFormat="1" ht="28.5" customHeight="1">
      <c r="A7" s="101" t="s">
        <v>3</v>
      </c>
      <c r="B7" s="100" t="s">
        <v>8</v>
      </c>
      <c r="C7" s="100" t="s">
        <v>9</v>
      </c>
      <c r="D7" s="143" t="s">
        <v>521</v>
      </c>
    </row>
    <row r="8" spans="1:4" s="121" customFormat="1" ht="11.25">
      <c r="A8" s="120">
        <v>1</v>
      </c>
      <c r="B8" s="64">
        <v>2</v>
      </c>
      <c r="C8" s="64">
        <v>3</v>
      </c>
      <c r="D8" s="144">
        <v>4</v>
      </c>
    </row>
    <row r="9" spans="1:4" s="159" customFormat="1" ht="42.75">
      <c r="A9" s="157" t="s">
        <v>600</v>
      </c>
      <c r="B9" s="160" t="s">
        <v>603</v>
      </c>
      <c r="C9" s="158"/>
      <c r="D9" s="162">
        <f>D10</f>
        <v>9399</v>
      </c>
    </row>
    <row r="10" spans="1:4" s="159" customFormat="1" ht="28.5">
      <c r="A10" s="157" t="s">
        <v>601</v>
      </c>
      <c r="B10" s="160" t="s">
        <v>604</v>
      </c>
      <c r="C10" s="158"/>
      <c r="D10" s="162">
        <f>D11</f>
        <v>9399</v>
      </c>
    </row>
    <row r="11" spans="1:4" s="121" customFormat="1">
      <c r="A11" s="138" t="s">
        <v>602</v>
      </c>
      <c r="B11" s="161" t="s">
        <v>605</v>
      </c>
      <c r="C11" s="2"/>
      <c r="D11" s="163">
        <f>D12</f>
        <v>9399</v>
      </c>
    </row>
    <row r="12" spans="1:4" s="121" customFormat="1" ht="25.5">
      <c r="A12" s="4" t="s">
        <v>344</v>
      </c>
      <c r="B12" s="161" t="s">
        <v>605</v>
      </c>
      <c r="C12" s="6" t="s">
        <v>77</v>
      </c>
      <c r="D12" s="163">
        <f>D13</f>
        <v>9399</v>
      </c>
    </row>
    <row r="13" spans="1:4" s="121" customFormat="1">
      <c r="A13" s="4" t="s">
        <v>35</v>
      </c>
      <c r="B13" s="161" t="s">
        <v>605</v>
      </c>
      <c r="C13" s="6" t="s">
        <v>78</v>
      </c>
      <c r="D13" s="163">
        <f>'приложение 5.1.'!G745</f>
        <v>9399</v>
      </c>
    </row>
    <row r="14" spans="1:4" s="83" customFormat="1" ht="36" customHeight="1">
      <c r="A14" s="81" t="s">
        <v>161</v>
      </c>
      <c r="B14" s="82" t="s">
        <v>301</v>
      </c>
      <c r="C14" s="82"/>
      <c r="D14" s="145">
        <f>D15+D62+D67+D84+D100</f>
        <v>76671.7</v>
      </c>
    </row>
    <row r="15" spans="1:4" s="107" customFormat="1" ht="20.25" customHeight="1">
      <c r="A15" s="85" t="s">
        <v>302</v>
      </c>
      <c r="B15" s="86" t="s">
        <v>303</v>
      </c>
      <c r="C15" s="106"/>
      <c r="D15" s="146">
        <f>D16+D30+D46</f>
        <v>-545</v>
      </c>
    </row>
    <row r="16" spans="1:4" s="104" customFormat="1" ht="29.25" customHeight="1">
      <c r="A16" s="87" t="s">
        <v>304</v>
      </c>
      <c r="B16" s="88" t="s">
        <v>305</v>
      </c>
      <c r="C16" s="103"/>
      <c r="D16" s="147">
        <f>D17+D20+D23+D26</f>
        <v>-1271</v>
      </c>
    </row>
    <row r="17" spans="1:4" s="104" customFormat="1" ht="34.5" customHeight="1">
      <c r="A17" s="87" t="s">
        <v>200</v>
      </c>
      <c r="B17" s="88" t="s">
        <v>306</v>
      </c>
      <c r="C17" s="103"/>
      <c r="D17" s="147">
        <f>D18</f>
        <v>-1271</v>
      </c>
    </row>
    <row r="18" spans="1:4" s="104" customFormat="1" ht="31.5" customHeight="1">
      <c r="A18" s="87" t="s">
        <v>88</v>
      </c>
      <c r="B18" s="88" t="s">
        <v>306</v>
      </c>
      <c r="C18" s="88" t="s">
        <v>49</v>
      </c>
      <c r="D18" s="147">
        <f>D19</f>
        <v>-1271</v>
      </c>
    </row>
    <row r="19" spans="1:4" s="104" customFormat="1">
      <c r="A19" s="87" t="s">
        <v>51</v>
      </c>
      <c r="B19" s="88" t="s">
        <v>306</v>
      </c>
      <c r="C19" s="88" t="s">
        <v>50</v>
      </c>
      <c r="D19" s="147">
        <f>'приложение 5.1.'!G489</f>
        <v>-1271</v>
      </c>
    </row>
    <row r="20" spans="1:4" s="104" customFormat="1" hidden="1">
      <c r="A20" s="87" t="s">
        <v>217</v>
      </c>
      <c r="B20" s="88" t="s">
        <v>545</v>
      </c>
      <c r="C20" s="88"/>
      <c r="D20" s="147">
        <f>D21</f>
        <v>0</v>
      </c>
    </row>
    <row r="21" spans="1:4" s="104" customFormat="1" ht="25.5" hidden="1">
      <c r="A21" s="87" t="s">
        <v>88</v>
      </c>
      <c r="B21" s="88" t="s">
        <v>545</v>
      </c>
      <c r="C21" s="88" t="s">
        <v>49</v>
      </c>
      <c r="D21" s="147">
        <f>D22</f>
        <v>0</v>
      </c>
    </row>
    <row r="22" spans="1:4" s="104" customFormat="1" hidden="1">
      <c r="A22" s="87" t="s">
        <v>51</v>
      </c>
      <c r="B22" s="88" t="s">
        <v>545</v>
      </c>
      <c r="C22" s="88" t="s">
        <v>50</v>
      </c>
      <c r="D22" s="147">
        <f>'приложение 5.1.'!G495</f>
        <v>0</v>
      </c>
    </row>
    <row r="23" spans="1:4" s="104" customFormat="1" ht="63" hidden="1" customHeight="1">
      <c r="A23" s="89" t="s">
        <v>506</v>
      </c>
      <c r="B23" s="88" t="s">
        <v>307</v>
      </c>
      <c r="C23" s="88"/>
      <c r="D23" s="147">
        <f>D24</f>
        <v>0</v>
      </c>
    </row>
    <row r="24" spans="1:4" s="104" customFormat="1" ht="25.5" hidden="1">
      <c r="A24" s="87" t="s">
        <v>88</v>
      </c>
      <c r="B24" s="88" t="s">
        <v>307</v>
      </c>
      <c r="C24" s="88" t="s">
        <v>49</v>
      </c>
      <c r="D24" s="147">
        <f>D25</f>
        <v>0</v>
      </c>
    </row>
    <row r="25" spans="1:4" s="104" customFormat="1" hidden="1">
      <c r="A25" s="87" t="s">
        <v>51</v>
      </c>
      <c r="B25" s="88" t="s">
        <v>307</v>
      </c>
      <c r="C25" s="88" t="s">
        <v>50</v>
      </c>
      <c r="D25" s="147">
        <f>'приложение 5.1.'!G492</f>
        <v>0</v>
      </c>
    </row>
    <row r="26" spans="1:4" s="104" customFormat="1" ht="75.75" customHeight="1">
      <c r="A26" s="76" t="s">
        <v>575</v>
      </c>
      <c r="B26" s="88" t="s">
        <v>535</v>
      </c>
      <c r="C26" s="88"/>
      <c r="D26" s="147">
        <f>D27</f>
        <v>0</v>
      </c>
    </row>
    <row r="27" spans="1:4" s="104" customFormat="1">
      <c r="A27" s="68" t="s">
        <v>146</v>
      </c>
      <c r="B27" s="88" t="s">
        <v>535</v>
      </c>
      <c r="C27" s="65" t="s">
        <v>147</v>
      </c>
      <c r="D27" s="147">
        <f>D28+D29</f>
        <v>0</v>
      </c>
    </row>
    <row r="28" spans="1:4" s="104" customFormat="1">
      <c r="A28" s="72" t="s">
        <v>163</v>
      </c>
      <c r="B28" s="88" t="s">
        <v>535</v>
      </c>
      <c r="C28" s="65" t="s">
        <v>164</v>
      </c>
      <c r="D28" s="147">
        <f>'приложение 5.1.'!G780</f>
        <v>34514</v>
      </c>
    </row>
    <row r="29" spans="1:4" s="104" customFormat="1" ht="24" customHeight="1">
      <c r="A29" s="68" t="s">
        <v>148</v>
      </c>
      <c r="B29" s="88" t="s">
        <v>535</v>
      </c>
      <c r="C29" s="65" t="s">
        <v>149</v>
      </c>
      <c r="D29" s="147">
        <f>'приложение 5.1.'!G781</f>
        <v>-34514</v>
      </c>
    </row>
    <row r="30" spans="1:4">
      <c r="A30" s="87" t="s">
        <v>308</v>
      </c>
      <c r="B30" s="88" t="s">
        <v>309</v>
      </c>
      <c r="C30" s="103"/>
      <c r="D30" s="147">
        <f>D31+D34+D37+D40+D43</f>
        <v>726</v>
      </c>
    </row>
    <row r="31" spans="1:4" ht="24.75" customHeight="1">
      <c r="A31" s="87" t="s">
        <v>200</v>
      </c>
      <c r="B31" s="88" t="s">
        <v>311</v>
      </c>
      <c r="C31" s="88"/>
      <c r="D31" s="147">
        <f>D32</f>
        <v>236</v>
      </c>
    </row>
    <row r="32" spans="1:4" ht="25.5">
      <c r="A32" s="87" t="s">
        <v>88</v>
      </c>
      <c r="B32" s="88" t="s">
        <v>311</v>
      </c>
      <c r="C32" s="88" t="s">
        <v>49</v>
      </c>
      <c r="D32" s="147">
        <f>D33</f>
        <v>236</v>
      </c>
    </row>
    <row r="33" spans="1:4">
      <c r="A33" s="87" t="s">
        <v>51</v>
      </c>
      <c r="B33" s="88" t="s">
        <v>311</v>
      </c>
      <c r="C33" s="88" t="s">
        <v>50</v>
      </c>
      <c r="D33" s="147">
        <f>'приложение 5.1.'!G511</f>
        <v>236</v>
      </c>
    </row>
    <row r="34" spans="1:4">
      <c r="A34" s="87" t="s">
        <v>217</v>
      </c>
      <c r="B34" s="88" t="s">
        <v>543</v>
      </c>
      <c r="C34" s="88"/>
      <c r="D34" s="147">
        <f>D35</f>
        <v>490</v>
      </c>
    </row>
    <row r="35" spans="1:4" ht="25.5" customHeight="1">
      <c r="A35" s="87" t="s">
        <v>88</v>
      </c>
      <c r="B35" s="88" t="s">
        <v>543</v>
      </c>
      <c r="C35" s="88" t="s">
        <v>49</v>
      </c>
      <c r="D35" s="147">
        <f>D36</f>
        <v>490</v>
      </c>
    </row>
    <row r="36" spans="1:4">
      <c r="A36" s="87" t="s">
        <v>51</v>
      </c>
      <c r="B36" s="88" t="s">
        <v>543</v>
      </c>
      <c r="C36" s="88" t="s">
        <v>50</v>
      </c>
      <c r="D36" s="147">
        <f>'приложение 5.1.'!G523</f>
        <v>490</v>
      </c>
    </row>
    <row r="37" spans="1:4" ht="140.25" hidden="1" customHeight="1">
      <c r="A37" s="76" t="s">
        <v>494</v>
      </c>
      <c r="B37" s="88" t="s">
        <v>312</v>
      </c>
      <c r="C37" s="88"/>
      <c r="D37" s="147">
        <f>D38</f>
        <v>0</v>
      </c>
    </row>
    <row r="38" spans="1:4" ht="25.5" hidden="1">
      <c r="A38" s="87" t="s">
        <v>88</v>
      </c>
      <c r="B38" s="88" t="s">
        <v>312</v>
      </c>
      <c r="C38" s="88" t="s">
        <v>49</v>
      </c>
      <c r="D38" s="147">
        <f>D39</f>
        <v>0</v>
      </c>
    </row>
    <row r="39" spans="1:4" hidden="1">
      <c r="A39" s="87" t="s">
        <v>51</v>
      </c>
      <c r="B39" s="88" t="s">
        <v>312</v>
      </c>
      <c r="C39" s="88" t="s">
        <v>50</v>
      </c>
      <c r="D39" s="147">
        <f>'приложение 5.1.'!G514</f>
        <v>0</v>
      </c>
    </row>
    <row r="40" spans="1:4" ht="51" hidden="1" customHeight="1">
      <c r="A40" s="89" t="s">
        <v>507</v>
      </c>
      <c r="B40" s="88" t="s">
        <v>313</v>
      </c>
      <c r="C40" s="88"/>
      <c r="D40" s="147">
        <f>D41</f>
        <v>0</v>
      </c>
    </row>
    <row r="41" spans="1:4" ht="23.25" hidden="1" customHeight="1">
      <c r="A41" s="87" t="s">
        <v>88</v>
      </c>
      <c r="B41" s="88" t="s">
        <v>313</v>
      </c>
      <c r="C41" s="88" t="s">
        <v>49</v>
      </c>
      <c r="D41" s="147">
        <f>D42</f>
        <v>0</v>
      </c>
    </row>
    <row r="42" spans="1:4" hidden="1">
      <c r="A42" s="87" t="s">
        <v>51</v>
      </c>
      <c r="B42" s="88" t="s">
        <v>313</v>
      </c>
      <c r="C42" s="88" t="s">
        <v>50</v>
      </c>
      <c r="D42" s="147">
        <f>'приложение 5.1.'!G517</f>
        <v>0</v>
      </c>
    </row>
    <row r="43" spans="1:4" ht="63.75" hidden="1" customHeight="1">
      <c r="A43" s="89" t="s">
        <v>508</v>
      </c>
      <c r="B43" s="88" t="s">
        <v>314</v>
      </c>
      <c r="C43" s="88"/>
      <c r="D43" s="147">
        <f>D44</f>
        <v>0</v>
      </c>
    </row>
    <row r="44" spans="1:4" ht="25.5" hidden="1">
      <c r="A44" s="87" t="s">
        <v>88</v>
      </c>
      <c r="B44" s="88" t="s">
        <v>314</v>
      </c>
      <c r="C44" s="88" t="s">
        <v>49</v>
      </c>
      <c r="D44" s="147">
        <f>D45</f>
        <v>0</v>
      </c>
    </row>
    <row r="45" spans="1:4" hidden="1">
      <c r="A45" s="87" t="s">
        <v>51</v>
      </c>
      <c r="B45" s="88" t="s">
        <v>314</v>
      </c>
      <c r="C45" s="88" t="s">
        <v>50</v>
      </c>
      <c r="D45" s="147">
        <f>'приложение 5.1.'!G520</f>
        <v>0</v>
      </c>
    </row>
    <row r="46" spans="1:4" hidden="1">
      <c r="A46" s="87" t="s">
        <v>324</v>
      </c>
      <c r="B46" s="88" t="s">
        <v>325</v>
      </c>
      <c r="C46" s="90"/>
      <c r="D46" s="147">
        <f>D47+D50+D57</f>
        <v>0</v>
      </c>
    </row>
    <row r="47" spans="1:4" s="104" customFormat="1" ht="25.5" hidden="1">
      <c r="A47" s="87" t="s">
        <v>200</v>
      </c>
      <c r="B47" s="88" t="s">
        <v>326</v>
      </c>
      <c r="C47" s="88"/>
      <c r="D47" s="147">
        <f>D48</f>
        <v>0</v>
      </c>
    </row>
    <row r="48" spans="1:4" s="104" customFormat="1" ht="25.5" hidden="1">
      <c r="A48" s="87" t="s">
        <v>88</v>
      </c>
      <c r="B48" s="88" t="s">
        <v>326</v>
      </c>
      <c r="C48" s="88" t="s">
        <v>49</v>
      </c>
      <c r="D48" s="147">
        <f>D49</f>
        <v>0</v>
      </c>
    </row>
    <row r="49" spans="1:4" s="104" customFormat="1" hidden="1">
      <c r="A49" s="87" t="s">
        <v>66</v>
      </c>
      <c r="B49" s="88" t="s">
        <v>326</v>
      </c>
      <c r="C49" s="88" t="s">
        <v>64</v>
      </c>
      <c r="D49" s="147">
        <f>'приложение 5.1.'!G636</f>
        <v>0</v>
      </c>
    </row>
    <row r="50" spans="1:4" hidden="1">
      <c r="A50" s="87" t="s">
        <v>124</v>
      </c>
      <c r="B50" s="88" t="s">
        <v>329</v>
      </c>
      <c r="C50" s="88"/>
      <c r="D50" s="147">
        <f>D51+D53+D55</f>
        <v>0</v>
      </c>
    </row>
    <row r="51" spans="1:4" ht="39" hidden="1" customHeight="1">
      <c r="A51" s="87" t="s">
        <v>55</v>
      </c>
      <c r="B51" s="88" t="s">
        <v>329</v>
      </c>
      <c r="C51" s="88" t="s">
        <v>56</v>
      </c>
      <c r="D51" s="147">
        <f>D52</f>
        <v>0</v>
      </c>
    </row>
    <row r="52" spans="1:4" hidden="1">
      <c r="A52" s="87" t="s">
        <v>104</v>
      </c>
      <c r="B52" s="88" t="s">
        <v>329</v>
      </c>
      <c r="C52" s="88" t="s">
        <v>105</v>
      </c>
      <c r="D52" s="147">
        <f>'приложение 5.1.'!G639</f>
        <v>0</v>
      </c>
    </row>
    <row r="53" spans="1:4" ht="13.5" hidden="1" customHeight="1">
      <c r="A53" s="87" t="s">
        <v>86</v>
      </c>
      <c r="B53" s="88" t="s">
        <v>329</v>
      </c>
      <c r="C53" s="88" t="s">
        <v>57</v>
      </c>
      <c r="D53" s="147">
        <f>D54</f>
        <v>0</v>
      </c>
    </row>
    <row r="54" spans="1:4" ht="25.5" hidden="1">
      <c r="A54" s="87" t="s">
        <v>58</v>
      </c>
      <c r="B54" s="88" t="s">
        <v>329</v>
      </c>
      <c r="C54" s="88" t="s">
        <v>59</v>
      </c>
      <c r="D54" s="147">
        <f>'приложение 5.1.'!G641</f>
        <v>0</v>
      </c>
    </row>
    <row r="55" spans="1:4" hidden="1">
      <c r="A55" s="91" t="s">
        <v>71</v>
      </c>
      <c r="B55" s="88" t="s">
        <v>329</v>
      </c>
      <c r="C55" s="88" t="s">
        <v>72</v>
      </c>
      <c r="D55" s="147">
        <f>D56</f>
        <v>0</v>
      </c>
    </row>
    <row r="56" spans="1:4" hidden="1">
      <c r="A56" s="91" t="s">
        <v>73</v>
      </c>
      <c r="B56" s="88" t="s">
        <v>329</v>
      </c>
      <c r="C56" s="88" t="s">
        <v>74</v>
      </c>
      <c r="D56" s="147">
        <f>'приложение 5.1.'!G643</f>
        <v>0</v>
      </c>
    </row>
    <row r="57" spans="1:4" s="104" customFormat="1" ht="76.5" hidden="1">
      <c r="A57" s="76" t="s">
        <v>574</v>
      </c>
      <c r="B57" s="88" t="s">
        <v>573</v>
      </c>
      <c r="C57" s="88"/>
      <c r="D57" s="147">
        <f>D58+D60</f>
        <v>0</v>
      </c>
    </row>
    <row r="58" spans="1:4" s="104" customFormat="1" ht="51" hidden="1">
      <c r="A58" s="87" t="s">
        <v>55</v>
      </c>
      <c r="B58" s="96" t="s">
        <v>573</v>
      </c>
      <c r="C58" s="88" t="s">
        <v>56</v>
      </c>
      <c r="D58" s="147">
        <f>D59</f>
        <v>0</v>
      </c>
    </row>
    <row r="59" spans="1:4" s="104" customFormat="1" hidden="1">
      <c r="A59" s="87" t="s">
        <v>104</v>
      </c>
      <c r="B59" s="96" t="s">
        <v>573</v>
      </c>
      <c r="C59" s="88" t="s">
        <v>105</v>
      </c>
      <c r="D59" s="147">
        <f>'приложение 5.1.'!G646</f>
        <v>0</v>
      </c>
    </row>
    <row r="60" spans="1:4" s="104" customFormat="1" ht="25.5" hidden="1">
      <c r="A60" s="87" t="s">
        <v>86</v>
      </c>
      <c r="B60" s="96" t="s">
        <v>573</v>
      </c>
      <c r="C60" s="88" t="s">
        <v>57</v>
      </c>
      <c r="D60" s="147">
        <f>D61</f>
        <v>0</v>
      </c>
    </row>
    <row r="61" spans="1:4" s="104" customFormat="1" ht="25.5" hidden="1">
      <c r="A61" s="87" t="s">
        <v>58</v>
      </c>
      <c r="B61" s="96" t="s">
        <v>573</v>
      </c>
      <c r="C61" s="88" t="s">
        <v>59</v>
      </c>
      <c r="D61" s="147">
        <f>'приложение 5.1.'!G648</f>
        <v>0</v>
      </c>
    </row>
    <row r="62" spans="1:4" s="105" customFormat="1" ht="13.5">
      <c r="A62" s="85" t="s">
        <v>327</v>
      </c>
      <c r="B62" s="86" t="s">
        <v>328</v>
      </c>
      <c r="C62" s="86"/>
      <c r="D62" s="146">
        <f>D63</f>
        <v>210</v>
      </c>
    </row>
    <row r="63" spans="1:4" s="104" customFormat="1">
      <c r="A63" s="87" t="s">
        <v>217</v>
      </c>
      <c r="B63" s="88" t="s">
        <v>541</v>
      </c>
      <c r="C63" s="88"/>
      <c r="D63" s="147">
        <f>D64</f>
        <v>210</v>
      </c>
    </row>
    <row r="64" spans="1:4" s="104" customFormat="1" ht="25.5">
      <c r="A64" s="87" t="s">
        <v>88</v>
      </c>
      <c r="B64" s="88" t="s">
        <v>541</v>
      </c>
      <c r="C64" s="88" t="s">
        <v>49</v>
      </c>
      <c r="D64" s="147">
        <f>D65+D66</f>
        <v>210</v>
      </c>
    </row>
    <row r="65" spans="1:4" s="104" customFormat="1">
      <c r="A65" s="87" t="s">
        <v>51</v>
      </c>
      <c r="B65" s="88" t="s">
        <v>541</v>
      </c>
      <c r="C65" s="88" t="s">
        <v>50</v>
      </c>
      <c r="D65" s="147">
        <f>'приложение 5.1.'!G652+'приложение 5.1.'!G527</f>
        <v>0</v>
      </c>
    </row>
    <row r="66" spans="1:4" s="104" customFormat="1">
      <c r="A66" s="87" t="s">
        <v>66</v>
      </c>
      <c r="B66" s="88" t="s">
        <v>541</v>
      </c>
      <c r="C66" s="88" t="s">
        <v>64</v>
      </c>
      <c r="D66" s="147">
        <f>'приложение 5.1.'!G528+'приложение 5.1.'!G653</f>
        <v>210</v>
      </c>
    </row>
    <row r="67" spans="1:4" s="92" customFormat="1" ht="27">
      <c r="A67" s="85" t="s">
        <v>316</v>
      </c>
      <c r="B67" s="86" t="s">
        <v>317</v>
      </c>
      <c r="C67" s="86"/>
      <c r="D67" s="146">
        <f>D68+D71+D74+D80</f>
        <v>77006.7</v>
      </c>
    </row>
    <row r="68" spans="1:4" ht="65.25" hidden="1" customHeight="1">
      <c r="A68" s="76" t="s">
        <v>509</v>
      </c>
      <c r="B68" s="88" t="s">
        <v>318</v>
      </c>
      <c r="C68" s="88"/>
      <c r="D68" s="147">
        <f>D69</f>
        <v>0</v>
      </c>
    </row>
    <row r="69" spans="1:4" ht="25.5" hidden="1">
      <c r="A69" s="87" t="s">
        <v>88</v>
      </c>
      <c r="B69" s="88" t="s">
        <v>318</v>
      </c>
      <c r="C69" s="88" t="s">
        <v>49</v>
      </c>
      <c r="D69" s="147">
        <f>D70</f>
        <v>0</v>
      </c>
    </row>
    <row r="70" spans="1:4" hidden="1">
      <c r="A70" s="87" t="s">
        <v>51</v>
      </c>
      <c r="B70" s="88" t="s">
        <v>318</v>
      </c>
      <c r="C70" s="88" t="s">
        <v>50</v>
      </c>
      <c r="D70" s="147">
        <f>'приложение 5.1.'!G532</f>
        <v>0</v>
      </c>
    </row>
    <row r="71" spans="1:4" ht="94.5" hidden="1" customHeight="1">
      <c r="A71" s="76" t="s">
        <v>510</v>
      </c>
      <c r="B71" s="88" t="s">
        <v>319</v>
      </c>
      <c r="C71" s="88"/>
      <c r="D71" s="147">
        <f>D72</f>
        <v>0</v>
      </c>
    </row>
    <row r="72" spans="1:4" ht="25.5" hidden="1">
      <c r="A72" s="87" t="s">
        <v>88</v>
      </c>
      <c r="B72" s="88" t="s">
        <v>319</v>
      </c>
      <c r="C72" s="88" t="s">
        <v>49</v>
      </c>
      <c r="D72" s="147">
        <f>D73</f>
        <v>0</v>
      </c>
    </row>
    <row r="73" spans="1:4" hidden="1">
      <c r="A73" s="87" t="s">
        <v>51</v>
      </c>
      <c r="B73" s="88" t="s">
        <v>319</v>
      </c>
      <c r="C73" s="88" t="s">
        <v>50</v>
      </c>
      <c r="D73" s="147">
        <f>'приложение 5.1.'!G535</f>
        <v>0</v>
      </c>
    </row>
    <row r="74" spans="1:4">
      <c r="A74" s="87" t="s">
        <v>217</v>
      </c>
      <c r="B74" s="88" t="s">
        <v>544</v>
      </c>
      <c r="C74" s="88"/>
      <c r="D74" s="147">
        <f>D75+D77</f>
        <v>76606.7</v>
      </c>
    </row>
    <row r="75" spans="1:4" s="104" customFormat="1" ht="25.5">
      <c r="A75" s="87" t="s">
        <v>86</v>
      </c>
      <c r="B75" s="88" t="s">
        <v>544</v>
      </c>
      <c r="C75" s="88" t="s">
        <v>57</v>
      </c>
      <c r="D75" s="147">
        <f>D76</f>
        <v>79794.8</v>
      </c>
    </row>
    <row r="76" spans="1:4" s="104" customFormat="1" ht="25.5">
      <c r="A76" s="87" t="s">
        <v>58</v>
      </c>
      <c r="B76" s="88" t="s">
        <v>544</v>
      </c>
      <c r="C76" s="88" t="s">
        <v>59</v>
      </c>
      <c r="D76" s="147">
        <f>'приложение 5.1.'!G499+'приложение 5.1.'!G538</f>
        <v>79794.8</v>
      </c>
    </row>
    <row r="77" spans="1:4" ht="25.5">
      <c r="A77" s="87" t="s">
        <v>88</v>
      </c>
      <c r="B77" s="88" t="s">
        <v>544</v>
      </c>
      <c r="C77" s="88" t="s">
        <v>49</v>
      </c>
      <c r="D77" s="147">
        <f>D78+D79</f>
        <v>-3188.1000000000004</v>
      </c>
    </row>
    <row r="78" spans="1:4">
      <c r="A78" s="87" t="s">
        <v>51</v>
      </c>
      <c r="B78" s="88" t="s">
        <v>544</v>
      </c>
      <c r="C78" s="88" t="s">
        <v>50</v>
      </c>
      <c r="D78" s="147">
        <f>'приложение 5.1.'!G540+'приложение 5.1.'!G501</f>
        <v>-3188.1000000000004</v>
      </c>
    </row>
    <row r="79" spans="1:4" hidden="1">
      <c r="A79" s="87" t="s">
        <v>66</v>
      </c>
      <c r="B79" s="88" t="s">
        <v>544</v>
      </c>
      <c r="C79" s="88" t="s">
        <v>64</v>
      </c>
      <c r="D79" s="147">
        <f>'приложение 5.1.'!G657</f>
        <v>0</v>
      </c>
    </row>
    <row r="80" spans="1:4" ht="25.5">
      <c r="A80" s="138" t="s">
        <v>588</v>
      </c>
      <c r="B80" s="2" t="s">
        <v>593</v>
      </c>
      <c r="C80" s="2"/>
      <c r="D80" s="147">
        <f>D81</f>
        <v>400</v>
      </c>
    </row>
    <row r="81" spans="1:4" ht="25.5">
      <c r="A81" s="1" t="s">
        <v>88</v>
      </c>
      <c r="B81" s="2" t="s">
        <v>593</v>
      </c>
      <c r="C81" s="2" t="s">
        <v>49</v>
      </c>
      <c r="D81" s="147">
        <f>D82+D83</f>
        <v>400</v>
      </c>
    </row>
    <row r="82" spans="1:4">
      <c r="A82" s="1" t="s">
        <v>51</v>
      </c>
      <c r="B82" s="2" t="s">
        <v>593</v>
      </c>
      <c r="C82" s="2" t="s">
        <v>50</v>
      </c>
      <c r="D82" s="147">
        <f>'приложение 5.1.'!G504</f>
        <v>300</v>
      </c>
    </row>
    <row r="83" spans="1:4">
      <c r="A83" s="87" t="s">
        <v>66</v>
      </c>
      <c r="B83" s="2" t="s">
        <v>593</v>
      </c>
      <c r="C83" s="88" t="s">
        <v>64</v>
      </c>
      <c r="D83" s="147">
        <f>'приложение 5.1.'!G660</f>
        <v>100</v>
      </c>
    </row>
    <row r="84" spans="1:4" s="84" customFormat="1" ht="27" hidden="1">
      <c r="A84" s="93" t="s">
        <v>205</v>
      </c>
      <c r="B84" s="86" t="s">
        <v>323</v>
      </c>
      <c r="C84" s="86"/>
      <c r="D84" s="146">
        <f>D85+D89+D92+D96</f>
        <v>0</v>
      </c>
    </row>
    <row r="85" spans="1:4" ht="63.75" hidden="1">
      <c r="A85" s="76" t="s">
        <v>511</v>
      </c>
      <c r="B85" s="88" t="s">
        <v>320</v>
      </c>
      <c r="C85" s="90"/>
      <c r="D85" s="147">
        <f>D86</f>
        <v>0</v>
      </c>
    </row>
    <row r="86" spans="1:4" ht="25.5" hidden="1">
      <c r="A86" s="87" t="s">
        <v>88</v>
      </c>
      <c r="B86" s="88" t="s">
        <v>320</v>
      </c>
      <c r="C86" s="88" t="s">
        <v>49</v>
      </c>
      <c r="D86" s="147">
        <f>D87+D88</f>
        <v>0</v>
      </c>
    </row>
    <row r="87" spans="1:4" hidden="1">
      <c r="A87" s="87" t="s">
        <v>51</v>
      </c>
      <c r="B87" s="88" t="s">
        <v>320</v>
      </c>
      <c r="C87" s="88" t="s">
        <v>50</v>
      </c>
      <c r="D87" s="147">
        <f>'приложение 5.1.'!G591</f>
        <v>0</v>
      </c>
    </row>
    <row r="88" spans="1:4" hidden="1">
      <c r="A88" s="72" t="s">
        <v>66</v>
      </c>
      <c r="B88" s="88" t="s">
        <v>320</v>
      </c>
      <c r="C88" s="88" t="s">
        <v>64</v>
      </c>
      <c r="D88" s="147">
        <f>'приложение 5.1.'!G592</f>
        <v>0</v>
      </c>
    </row>
    <row r="89" spans="1:4" ht="64.5" hidden="1" customHeight="1">
      <c r="A89" s="76" t="s">
        <v>512</v>
      </c>
      <c r="B89" s="88" t="s">
        <v>321</v>
      </c>
      <c r="C89" s="88"/>
      <c r="D89" s="147">
        <f>D90</f>
        <v>0</v>
      </c>
    </row>
    <row r="90" spans="1:4" ht="25.5" hidden="1">
      <c r="A90" s="87" t="s">
        <v>88</v>
      </c>
      <c r="B90" s="88" t="s">
        <v>321</v>
      </c>
      <c r="C90" s="88" t="s">
        <v>49</v>
      </c>
      <c r="D90" s="147">
        <f>D91</f>
        <v>0</v>
      </c>
    </row>
    <row r="91" spans="1:4" hidden="1">
      <c r="A91" s="87" t="s">
        <v>51</v>
      </c>
      <c r="B91" s="88" t="s">
        <v>321</v>
      </c>
      <c r="C91" s="88" t="s">
        <v>50</v>
      </c>
      <c r="D91" s="147">
        <f>'приложение 5.1.'!G595</f>
        <v>0</v>
      </c>
    </row>
    <row r="92" spans="1:4" ht="51" hidden="1">
      <c r="A92" s="76" t="s">
        <v>495</v>
      </c>
      <c r="B92" s="88" t="s">
        <v>322</v>
      </c>
      <c r="C92" s="88"/>
      <c r="D92" s="147">
        <f>D93</f>
        <v>0</v>
      </c>
    </row>
    <row r="93" spans="1:4" ht="25.5" hidden="1">
      <c r="A93" s="87" t="s">
        <v>88</v>
      </c>
      <c r="B93" s="88" t="s">
        <v>322</v>
      </c>
      <c r="C93" s="88" t="s">
        <v>49</v>
      </c>
      <c r="D93" s="147">
        <f>D94+D95</f>
        <v>0</v>
      </c>
    </row>
    <row r="94" spans="1:4" hidden="1">
      <c r="A94" s="87" t="s">
        <v>51</v>
      </c>
      <c r="B94" s="88" t="s">
        <v>322</v>
      </c>
      <c r="C94" s="88" t="s">
        <v>50</v>
      </c>
      <c r="D94" s="147">
        <f>'приложение 5.1.'!G598</f>
        <v>0</v>
      </c>
    </row>
    <row r="95" spans="1:4" hidden="1">
      <c r="A95" s="87" t="s">
        <v>66</v>
      </c>
      <c r="B95" s="88" t="s">
        <v>322</v>
      </c>
      <c r="C95" s="88" t="s">
        <v>64</v>
      </c>
      <c r="D95" s="147">
        <f>'приложение 5.1.'!G599</f>
        <v>0</v>
      </c>
    </row>
    <row r="96" spans="1:4" hidden="1">
      <c r="A96" s="87" t="s">
        <v>217</v>
      </c>
      <c r="B96" s="88" t="s">
        <v>542</v>
      </c>
      <c r="C96" s="88"/>
      <c r="D96" s="147">
        <f>D97</f>
        <v>0</v>
      </c>
    </row>
    <row r="97" spans="1:4" ht="25.5" hidden="1">
      <c r="A97" s="87" t="s">
        <v>88</v>
      </c>
      <c r="B97" s="88" t="s">
        <v>542</v>
      </c>
      <c r="C97" s="88" t="s">
        <v>49</v>
      </c>
      <c r="D97" s="147">
        <f>D98+D99</f>
        <v>0</v>
      </c>
    </row>
    <row r="98" spans="1:4" hidden="1">
      <c r="A98" s="87" t="s">
        <v>51</v>
      </c>
      <c r="B98" s="88" t="s">
        <v>542</v>
      </c>
      <c r="C98" s="88" t="s">
        <v>50</v>
      </c>
      <c r="D98" s="147">
        <f>'приложение 5.1.'!G602</f>
        <v>0</v>
      </c>
    </row>
    <row r="99" spans="1:4" hidden="1">
      <c r="A99" s="87" t="s">
        <v>66</v>
      </c>
      <c r="B99" s="88" t="s">
        <v>542</v>
      </c>
      <c r="C99" s="88" t="s">
        <v>64</v>
      </c>
      <c r="D99" s="147">
        <f>'приложение 5.1.'!G603</f>
        <v>0</v>
      </c>
    </row>
    <row r="100" spans="1:4" ht="40.5" hidden="1">
      <c r="A100" s="123" t="s">
        <v>529</v>
      </c>
      <c r="B100" s="86" t="s">
        <v>530</v>
      </c>
      <c r="C100" s="86"/>
      <c r="D100" s="146">
        <f>D101+D106+D113</f>
        <v>0</v>
      </c>
    </row>
    <row r="101" spans="1:4" ht="76.5" hidden="1">
      <c r="A101" s="72" t="s">
        <v>503</v>
      </c>
      <c r="B101" s="73" t="s">
        <v>531</v>
      </c>
      <c r="C101" s="73"/>
      <c r="D101" s="147">
        <f>D102+D104</f>
        <v>0</v>
      </c>
    </row>
    <row r="102" spans="1:4" ht="25.5" hidden="1">
      <c r="A102" s="87" t="s">
        <v>86</v>
      </c>
      <c r="B102" s="73" t="s">
        <v>531</v>
      </c>
      <c r="C102" s="65" t="s">
        <v>57</v>
      </c>
      <c r="D102" s="147">
        <f>D103</f>
        <v>0</v>
      </c>
    </row>
    <row r="103" spans="1:4" ht="25.5" hidden="1">
      <c r="A103" s="68" t="s">
        <v>111</v>
      </c>
      <c r="B103" s="73" t="s">
        <v>531</v>
      </c>
      <c r="C103" s="65" t="s">
        <v>59</v>
      </c>
      <c r="D103" s="147">
        <f>'приложение 5.1.'!G785</f>
        <v>0</v>
      </c>
    </row>
    <row r="104" spans="1:4" hidden="1">
      <c r="A104" s="72" t="s">
        <v>146</v>
      </c>
      <c r="B104" s="73" t="s">
        <v>531</v>
      </c>
      <c r="C104" s="73" t="s">
        <v>147</v>
      </c>
      <c r="D104" s="147">
        <f>D105</f>
        <v>0</v>
      </c>
    </row>
    <row r="105" spans="1:4" hidden="1">
      <c r="A105" s="72" t="s">
        <v>163</v>
      </c>
      <c r="B105" s="73" t="s">
        <v>531</v>
      </c>
      <c r="C105" s="73" t="s">
        <v>164</v>
      </c>
      <c r="D105" s="147">
        <f>'приложение 5.1.'!G787</f>
        <v>0</v>
      </c>
    </row>
    <row r="106" spans="1:4" ht="38.25" hidden="1">
      <c r="A106" s="72" t="s">
        <v>504</v>
      </c>
      <c r="B106" s="79" t="s">
        <v>532</v>
      </c>
      <c r="C106" s="73"/>
      <c r="D106" s="147">
        <f>D107+D109+D111</f>
        <v>0</v>
      </c>
    </row>
    <row r="107" spans="1:4" ht="51" hidden="1">
      <c r="A107" s="68" t="s">
        <v>55</v>
      </c>
      <c r="B107" s="79" t="s">
        <v>532</v>
      </c>
      <c r="C107" s="65" t="s">
        <v>56</v>
      </c>
      <c r="D107" s="147">
        <f>D108</f>
        <v>0</v>
      </c>
    </row>
    <row r="108" spans="1:4" hidden="1">
      <c r="A108" s="68" t="s">
        <v>104</v>
      </c>
      <c r="B108" s="79" t="s">
        <v>532</v>
      </c>
      <c r="C108" s="65" t="s">
        <v>105</v>
      </c>
      <c r="D108" s="147">
        <f>'приложение 5.1.'!G797</f>
        <v>0</v>
      </c>
    </row>
    <row r="109" spans="1:4" ht="25.5" hidden="1">
      <c r="A109" s="87" t="s">
        <v>86</v>
      </c>
      <c r="B109" s="79" t="s">
        <v>532</v>
      </c>
      <c r="C109" s="65" t="s">
        <v>57</v>
      </c>
      <c r="D109" s="147">
        <f>D110</f>
        <v>0</v>
      </c>
    </row>
    <row r="110" spans="1:4" ht="25.5" hidden="1">
      <c r="A110" s="68" t="s">
        <v>111</v>
      </c>
      <c r="B110" s="79" t="s">
        <v>532</v>
      </c>
      <c r="C110" s="65" t="s">
        <v>59</v>
      </c>
      <c r="D110" s="147">
        <f>'приложение 5.1.'!G799</f>
        <v>0</v>
      </c>
    </row>
    <row r="111" spans="1:4" hidden="1">
      <c r="A111" s="70" t="s">
        <v>71</v>
      </c>
      <c r="B111" s="79" t="s">
        <v>532</v>
      </c>
      <c r="C111" s="65" t="s">
        <v>72</v>
      </c>
      <c r="D111" s="147">
        <f>D112</f>
        <v>0</v>
      </c>
    </row>
    <row r="112" spans="1:4" hidden="1">
      <c r="A112" s="70" t="s">
        <v>73</v>
      </c>
      <c r="B112" s="79" t="s">
        <v>532</v>
      </c>
      <c r="C112" s="65" t="s">
        <v>74</v>
      </c>
      <c r="D112" s="147">
        <f>'приложение 5.1.'!G801</f>
        <v>0</v>
      </c>
    </row>
    <row r="113" spans="1:4" ht="76.5" hidden="1">
      <c r="A113" s="72" t="s">
        <v>505</v>
      </c>
      <c r="B113" s="79" t="s">
        <v>533</v>
      </c>
      <c r="C113" s="73"/>
      <c r="D113" s="147">
        <f>D114+D116</f>
        <v>0</v>
      </c>
    </row>
    <row r="114" spans="1:4" ht="51" hidden="1">
      <c r="A114" s="68" t="s">
        <v>55</v>
      </c>
      <c r="B114" s="79" t="s">
        <v>533</v>
      </c>
      <c r="C114" s="65" t="s">
        <v>56</v>
      </c>
      <c r="D114" s="147">
        <f>D115</f>
        <v>0</v>
      </c>
    </row>
    <row r="115" spans="1:4" hidden="1">
      <c r="A115" s="68" t="s">
        <v>104</v>
      </c>
      <c r="B115" s="79" t="s">
        <v>533</v>
      </c>
      <c r="C115" s="65" t="s">
        <v>105</v>
      </c>
      <c r="D115" s="147">
        <f>'приложение 5.1.'!G804</f>
        <v>0</v>
      </c>
    </row>
    <row r="116" spans="1:4" ht="25.5" hidden="1">
      <c r="A116" s="87" t="s">
        <v>86</v>
      </c>
      <c r="B116" s="79" t="s">
        <v>533</v>
      </c>
      <c r="C116" s="65" t="s">
        <v>57</v>
      </c>
      <c r="D116" s="147">
        <f>D117</f>
        <v>0</v>
      </c>
    </row>
    <row r="117" spans="1:4" ht="25.5" hidden="1">
      <c r="A117" s="68" t="s">
        <v>111</v>
      </c>
      <c r="B117" s="79" t="s">
        <v>533</v>
      </c>
      <c r="C117" s="65" t="s">
        <v>59</v>
      </c>
      <c r="D117" s="147">
        <f>'приложение 5.1.'!G806</f>
        <v>0</v>
      </c>
    </row>
    <row r="118" spans="1:4" s="108" customFormat="1" ht="29.25">
      <c r="A118" s="81" t="s">
        <v>95</v>
      </c>
      <c r="B118" s="82" t="s">
        <v>229</v>
      </c>
      <c r="C118" s="82"/>
      <c r="D118" s="148">
        <f>D119+D145+D157+D186</f>
        <v>195434.1</v>
      </c>
    </row>
    <row r="119" spans="1:4" s="107" customFormat="1" ht="13.5" hidden="1">
      <c r="A119" s="85" t="s">
        <v>410</v>
      </c>
      <c r="B119" s="86" t="s">
        <v>411</v>
      </c>
      <c r="C119" s="86"/>
      <c r="D119" s="146">
        <f>D120+D130+D134+D138</f>
        <v>0</v>
      </c>
    </row>
    <row r="120" spans="1:4" s="104" customFormat="1" ht="25.5" hidden="1">
      <c r="A120" s="87" t="s">
        <v>412</v>
      </c>
      <c r="B120" s="88" t="s">
        <v>413</v>
      </c>
      <c r="C120" s="88"/>
      <c r="D120" s="147">
        <f>D121+D124+D127</f>
        <v>0</v>
      </c>
    </row>
    <row r="121" spans="1:4" s="104" customFormat="1" ht="66" hidden="1" customHeight="1">
      <c r="A121" s="98" t="s">
        <v>458</v>
      </c>
      <c r="B121" s="96" t="s">
        <v>459</v>
      </c>
      <c r="C121" s="96"/>
      <c r="D121" s="147">
        <f>D122</f>
        <v>0</v>
      </c>
    </row>
    <row r="122" spans="1:4" s="104" customFormat="1" ht="25.5" hidden="1">
      <c r="A122" s="95" t="s">
        <v>247</v>
      </c>
      <c r="B122" s="96" t="s">
        <v>459</v>
      </c>
      <c r="C122" s="96" t="s">
        <v>49</v>
      </c>
      <c r="D122" s="147">
        <f>D123</f>
        <v>0</v>
      </c>
    </row>
    <row r="123" spans="1:4" s="104" customFormat="1" hidden="1">
      <c r="A123" s="95" t="s">
        <v>66</v>
      </c>
      <c r="B123" s="96" t="s">
        <v>459</v>
      </c>
      <c r="C123" s="96" t="s">
        <v>64</v>
      </c>
      <c r="D123" s="147">
        <f>'приложение 5.1.'!G668</f>
        <v>0</v>
      </c>
    </row>
    <row r="124" spans="1:4" s="104" customFormat="1" ht="63.75" hidden="1">
      <c r="A124" s="87" t="s">
        <v>496</v>
      </c>
      <c r="B124" s="88" t="s">
        <v>414</v>
      </c>
      <c r="C124" s="88"/>
      <c r="D124" s="147">
        <f>D125</f>
        <v>0</v>
      </c>
    </row>
    <row r="125" spans="1:4" s="104" customFormat="1" ht="25.5" hidden="1">
      <c r="A125" s="87" t="s">
        <v>247</v>
      </c>
      <c r="B125" s="88" t="s">
        <v>414</v>
      </c>
      <c r="C125" s="88" t="s">
        <v>49</v>
      </c>
      <c r="D125" s="147">
        <f>D126</f>
        <v>0</v>
      </c>
    </row>
    <row r="126" spans="1:4" s="104" customFormat="1" hidden="1">
      <c r="A126" s="87" t="s">
        <v>66</v>
      </c>
      <c r="B126" s="88" t="s">
        <v>414</v>
      </c>
      <c r="C126" s="88" t="s">
        <v>64</v>
      </c>
      <c r="D126" s="147">
        <f>'приложение 5.1.'!G671</f>
        <v>0</v>
      </c>
    </row>
    <row r="127" spans="1:4" s="104" customFormat="1" ht="64.5" hidden="1" customHeight="1">
      <c r="A127" s="87" t="s">
        <v>497</v>
      </c>
      <c r="B127" s="88" t="s">
        <v>415</v>
      </c>
      <c r="C127" s="88"/>
      <c r="D127" s="147">
        <f>D128</f>
        <v>0</v>
      </c>
    </row>
    <row r="128" spans="1:4" s="104" customFormat="1" ht="25.5" hidden="1">
      <c r="A128" s="87" t="s">
        <v>247</v>
      </c>
      <c r="B128" s="88" t="s">
        <v>415</v>
      </c>
      <c r="C128" s="88" t="s">
        <v>49</v>
      </c>
      <c r="D128" s="147">
        <f>D129</f>
        <v>0</v>
      </c>
    </row>
    <row r="129" spans="1:4" s="104" customFormat="1" hidden="1">
      <c r="A129" s="87" t="s">
        <v>66</v>
      </c>
      <c r="B129" s="88" t="s">
        <v>415</v>
      </c>
      <c r="C129" s="88" t="s">
        <v>64</v>
      </c>
      <c r="D129" s="147">
        <f>'приложение 5.1.'!G674</f>
        <v>0</v>
      </c>
    </row>
    <row r="130" spans="1:4" s="104" customFormat="1" ht="25.5" hidden="1">
      <c r="A130" s="87" t="s">
        <v>416</v>
      </c>
      <c r="B130" s="88" t="s">
        <v>417</v>
      </c>
      <c r="C130" s="88"/>
      <c r="D130" s="147">
        <f>D131</f>
        <v>0</v>
      </c>
    </row>
    <row r="131" spans="1:4" s="104" customFormat="1" hidden="1">
      <c r="A131" s="87" t="s">
        <v>217</v>
      </c>
      <c r="B131" s="88" t="s">
        <v>557</v>
      </c>
      <c r="C131" s="88"/>
      <c r="D131" s="147">
        <f>D132</f>
        <v>0</v>
      </c>
    </row>
    <row r="132" spans="1:4" s="104" customFormat="1" ht="25.5" hidden="1">
      <c r="A132" s="87" t="s">
        <v>247</v>
      </c>
      <c r="B132" s="88" t="s">
        <v>557</v>
      </c>
      <c r="C132" s="88" t="s">
        <v>49</v>
      </c>
      <c r="D132" s="147">
        <f>D133</f>
        <v>0</v>
      </c>
    </row>
    <row r="133" spans="1:4" s="104" customFormat="1" hidden="1">
      <c r="A133" s="87" t="s">
        <v>66</v>
      </c>
      <c r="B133" s="88" t="s">
        <v>557</v>
      </c>
      <c r="C133" s="88" t="s">
        <v>64</v>
      </c>
      <c r="D133" s="147">
        <f>'приложение 5.1.'!G678</f>
        <v>0</v>
      </c>
    </row>
    <row r="134" spans="1:4" s="104" customFormat="1" hidden="1">
      <c r="A134" s="87" t="s">
        <v>418</v>
      </c>
      <c r="B134" s="88" t="s">
        <v>419</v>
      </c>
      <c r="C134" s="88"/>
      <c r="D134" s="147">
        <f>D135</f>
        <v>0</v>
      </c>
    </row>
    <row r="135" spans="1:4" s="104" customFormat="1" hidden="1">
      <c r="A135" s="87" t="s">
        <v>217</v>
      </c>
      <c r="B135" s="88" t="s">
        <v>556</v>
      </c>
      <c r="C135" s="88"/>
      <c r="D135" s="147">
        <f>D136</f>
        <v>0</v>
      </c>
    </row>
    <row r="136" spans="1:4" s="104" customFormat="1" ht="25.5" hidden="1">
      <c r="A136" s="87" t="s">
        <v>247</v>
      </c>
      <c r="B136" s="88" t="s">
        <v>556</v>
      </c>
      <c r="C136" s="88" t="s">
        <v>49</v>
      </c>
      <c r="D136" s="147">
        <f>D137</f>
        <v>0</v>
      </c>
    </row>
    <row r="137" spans="1:4" s="104" customFormat="1" hidden="1">
      <c r="A137" s="87" t="s">
        <v>66</v>
      </c>
      <c r="B137" s="88" t="s">
        <v>556</v>
      </c>
      <c r="C137" s="88" t="s">
        <v>64</v>
      </c>
      <c r="D137" s="147">
        <f>'приложение 5.1.'!G682</f>
        <v>0</v>
      </c>
    </row>
    <row r="138" spans="1:4" s="104" customFormat="1" ht="25.5" hidden="1">
      <c r="A138" s="87" t="s">
        <v>420</v>
      </c>
      <c r="B138" s="88" t="s">
        <v>421</v>
      </c>
      <c r="C138" s="88"/>
      <c r="D138" s="147">
        <f>D139+D142</f>
        <v>0</v>
      </c>
    </row>
    <row r="139" spans="1:4" s="104" customFormat="1" ht="25.5" hidden="1">
      <c r="A139" s="87" t="s">
        <v>200</v>
      </c>
      <c r="B139" s="88" t="s">
        <v>422</v>
      </c>
      <c r="C139" s="88"/>
      <c r="D139" s="147">
        <f>D140</f>
        <v>0</v>
      </c>
    </row>
    <row r="140" spans="1:4" s="104" customFormat="1" ht="25.5" hidden="1">
      <c r="A140" s="87" t="s">
        <v>88</v>
      </c>
      <c r="B140" s="88" t="s">
        <v>422</v>
      </c>
      <c r="C140" s="88" t="s">
        <v>49</v>
      </c>
      <c r="D140" s="147">
        <f>D141</f>
        <v>0</v>
      </c>
    </row>
    <row r="141" spans="1:4" s="104" customFormat="1" hidden="1">
      <c r="A141" s="87" t="s">
        <v>66</v>
      </c>
      <c r="B141" s="88" t="s">
        <v>422</v>
      </c>
      <c r="C141" s="88" t="s">
        <v>64</v>
      </c>
      <c r="D141" s="147">
        <f>'приложение 5.1.'!G686</f>
        <v>0</v>
      </c>
    </row>
    <row r="142" spans="1:4" s="104" customFormat="1" ht="144.75" hidden="1" customHeight="1">
      <c r="A142" s="87" t="s">
        <v>494</v>
      </c>
      <c r="B142" s="88" t="s">
        <v>423</v>
      </c>
      <c r="C142" s="88"/>
      <c r="D142" s="147">
        <f>D143</f>
        <v>0</v>
      </c>
    </row>
    <row r="143" spans="1:4" s="104" customFormat="1" ht="25.5" hidden="1">
      <c r="A143" s="87" t="s">
        <v>88</v>
      </c>
      <c r="B143" s="88" t="s">
        <v>423</v>
      </c>
      <c r="C143" s="88" t="s">
        <v>49</v>
      </c>
      <c r="D143" s="147">
        <f>D144</f>
        <v>0</v>
      </c>
    </row>
    <row r="144" spans="1:4" s="104" customFormat="1" hidden="1">
      <c r="A144" s="87" t="s">
        <v>66</v>
      </c>
      <c r="B144" s="88" t="s">
        <v>423</v>
      </c>
      <c r="C144" s="88" t="s">
        <v>64</v>
      </c>
      <c r="D144" s="147">
        <f>'приложение 5.1.'!G689</f>
        <v>0</v>
      </c>
    </row>
    <row r="145" spans="1:4" s="107" customFormat="1" ht="13.5" hidden="1">
      <c r="A145" s="85" t="s">
        <v>424</v>
      </c>
      <c r="B145" s="86" t="s">
        <v>425</v>
      </c>
      <c r="C145" s="86"/>
      <c r="D145" s="146">
        <f>D146</f>
        <v>0</v>
      </c>
    </row>
    <row r="146" spans="1:4" s="104" customFormat="1" hidden="1">
      <c r="A146" s="87" t="s">
        <v>426</v>
      </c>
      <c r="B146" s="88" t="s">
        <v>427</v>
      </c>
      <c r="C146" s="88"/>
      <c r="D146" s="147">
        <f>D147+D150+D153</f>
        <v>0</v>
      </c>
    </row>
    <row r="147" spans="1:4" s="104" customFormat="1" ht="25.5" hidden="1">
      <c r="A147" s="87" t="s">
        <v>200</v>
      </c>
      <c r="B147" s="88" t="s">
        <v>428</v>
      </c>
      <c r="C147" s="88"/>
      <c r="D147" s="147">
        <f>D148</f>
        <v>0</v>
      </c>
    </row>
    <row r="148" spans="1:4" s="104" customFormat="1" ht="25.5" hidden="1">
      <c r="A148" s="87" t="s">
        <v>88</v>
      </c>
      <c r="B148" s="88" t="s">
        <v>428</v>
      </c>
      <c r="C148" s="88" t="s">
        <v>49</v>
      </c>
      <c r="D148" s="147">
        <f>D149</f>
        <v>0</v>
      </c>
    </row>
    <row r="149" spans="1:4" s="104" customFormat="1" hidden="1">
      <c r="A149" s="87" t="s">
        <v>66</v>
      </c>
      <c r="B149" s="88" t="s">
        <v>428</v>
      </c>
      <c r="C149" s="88" t="s">
        <v>64</v>
      </c>
      <c r="D149" s="147">
        <f>'приложение 5.1.'!G694</f>
        <v>0</v>
      </c>
    </row>
    <row r="150" spans="1:4" s="104" customFormat="1" ht="145.5" hidden="1" customHeight="1">
      <c r="A150" s="87" t="s">
        <v>494</v>
      </c>
      <c r="B150" s="88" t="s">
        <v>429</v>
      </c>
      <c r="C150" s="88"/>
      <c r="D150" s="147">
        <f>D151</f>
        <v>0</v>
      </c>
    </row>
    <row r="151" spans="1:4" s="104" customFormat="1" ht="25.5" hidden="1">
      <c r="A151" s="87" t="s">
        <v>88</v>
      </c>
      <c r="B151" s="88" t="s">
        <v>429</v>
      </c>
      <c r="C151" s="88" t="s">
        <v>49</v>
      </c>
      <c r="D151" s="147">
        <f>D152</f>
        <v>0</v>
      </c>
    </row>
    <row r="152" spans="1:4" s="104" customFormat="1" hidden="1">
      <c r="A152" s="87" t="s">
        <v>66</v>
      </c>
      <c r="B152" s="88" t="s">
        <v>429</v>
      </c>
      <c r="C152" s="88" t="s">
        <v>64</v>
      </c>
      <c r="D152" s="147">
        <f>'приложение 5.1.'!G697</f>
        <v>0</v>
      </c>
    </row>
    <row r="153" spans="1:4" s="104" customFormat="1" hidden="1">
      <c r="A153" s="87" t="s">
        <v>430</v>
      </c>
      <c r="B153" s="88" t="s">
        <v>431</v>
      </c>
      <c r="C153" s="88"/>
      <c r="D153" s="147">
        <f>D154</f>
        <v>0</v>
      </c>
    </row>
    <row r="154" spans="1:4" s="104" customFormat="1" hidden="1">
      <c r="A154" s="87" t="s">
        <v>217</v>
      </c>
      <c r="B154" s="88" t="s">
        <v>555</v>
      </c>
      <c r="C154" s="88"/>
      <c r="D154" s="147">
        <f>D155</f>
        <v>0</v>
      </c>
    </row>
    <row r="155" spans="1:4" s="104" customFormat="1" ht="25.5" hidden="1">
      <c r="A155" s="87" t="s">
        <v>247</v>
      </c>
      <c r="B155" s="88" t="s">
        <v>555</v>
      </c>
      <c r="C155" s="88" t="s">
        <v>49</v>
      </c>
      <c r="D155" s="147">
        <f>D156</f>
        <v>0</v>
      </c>
    </row>
    <row r="156" spans="1:4" s="104" customFormat="1" hidden="1">
      <c r="A156" s="87" t="s">
        <v>66</v>
      </c>
      <c r="B156" s="88" t="s">
        <v>555</v>
      </c>
      <c r="C156" s="88" t="s">
        <v>64</v>
      </c>
      <c r="D156" s="147">
        <f>'приложение 5.1.'!G701</f>
        <v>0</v>
      </c>
    </row>
    <row r="157" spans="1:4" s="107" customFormat="1" ht="13.5">
      <c r="A157" s="85" t="s">
        <v>230</v>
      </c>
      <c r="B157" s="86" t="s">
        <v>231</v>
      </c>
      <c r="C157" s="86"/>
      <c r="D157" s="146">
        <f>D158+D171</f>
        <v>1634.1</v>
      </c>
    </row>
    <row r="158" spans="1:4" s="104" customFormat="1" ht="25.5">
      <c r="A158" s="87" t="s">
        <v>232</v>
      </c>
      <c r="B158" s="88" t="s">
        <v>233</v>
      </c>
      <c r="C158" s="88"/>
      <c r="D158" s="147">
        <f>D159+D162+D165+D168</f>
        <v>1634.1</v>
      </c>
    </row>
    <row r="159" spans="1:4" s="104" customFormat="1">
      <c r="A159" s="1" t="s">
        <v>539</v>
      </c>
      <c r="B159" s="2" t="s">
        <v>594</v>
      </c>
      <c r="C159" s="2"/>
      <c r="D159" s="147">
        <f>D160</f>
        <v>1534.1</v>
      </c>
    </row>
    <row r="160" spans="1:4" s="104" customFormat="1" ht="25.5">
      <c r="A160" s="1" t="s">
        <v>88</v>
      </c>
      <c r="B160" s="2" t="s">
        <v>594</v>
      </c>
      <c r="C160" s="2" t="s">
        <v>49</v>
      </c>
      <c r="D160" s="147">
        <f>D161</f>
        <v>1534.1</v>
      </c>
    </row>
    <row r="161" spans="1:4" s="104" customFormat="1">
      <c r="A161" s="1" t="s">
        <v>51</v>
      </c>
      <c r="B161" s="2" t="s">
        <v>594</v>
      </c>
      <c r="C161" s="2" t="s">
        <v>50</v>
      </c>
      <c r="D161" s="147">
        <f>'приложение 5.1.'!H546</f>
        <v>1534.1</v>
      </c>
    </row>
    <row r="162" spans="1:4" s="104" customFormat="1" ht="84.75" hidden="1" customHeight="1">
      <c r="A162" s="87" t="s">
        <v>492</v>
      </c>
      <c r="B162" s="88" t="s">
        <v>234</v>
      </c>
      <c r="C162" s="88"/>
      <c r="D162" s="147">
        <f>D163</f>
        <v>0</v>
      </c>
    </row>
    <row r="163" spans="1:4" s="104" customFormat="1" ht="25.5" hidden="1">
      <c r="A163" s="87" t="s">
        <v>88</v>
      </c>
      <c r="B163" s="88" t="s">
        <v>234</v>
      </c>
      <c r="C163" s="88" t="s">
        <v>49</v>
      </c>
      <c r="D163" s="147">
        <f>D164</f>
        <v>0</v>
      </c>
    </row>
    <row r="164" spans="1:4" s="104" customFormat="1" hidden="1">
      <c r="A164" s="87" t="s">
        <v>51</v>
      </c>
      <c r="B164" s="88" t="s">
        <v>234</v>
      </c>
      <c r="C164" s="88" t="s">
        <v>50</v>
      </c>
      <c r="D164" s="147">
        <f>'приложение 5.1.'!G549</f>
        <v>0</v>
      </c>
    </row>
    <row r="165" spans="1:4" s="104" customFormat="1" ht="76.5" hidden="1" customHeight="1">
      <c r="A165" s="87" t="s">
        <v>493</v>
      </c>
      <c r="B165" s="88" t="s">
        <v>235</v>
      </c>
      <c r="C165" s="88"/>
      <c r="D165" s="147">
        <f>D166</f>
        <v>0</v>
      </c>
    </row>
    <row r="166" spans="1:4" s="104" customFormat="1" ht="25.5" hidden="1">
      <c r="A166" s="87" t="s">
        <v>88</v>
      </c>
      <c r="B166" s="88" t="s">
        <v>235</v>
      </c>
      <c r="C166" s="88" t="s">
        <v>49</v>
      </c>
      <c r="D166" s="147">
        <f>D167</f>
        <v>0</v>
      </c>
    </row>
    <row r="167" spans="1:4" s="104" customFormat="1" hidden="1">
      <c r="A167" s="87" t="s">
        <v>51</v>
      </c>
      <c r="B167" s="88" t="s">
        <v>235</v>
      </c>
      <c r="C167" s="88" t="s">
        <v>50</v>
      </c>
      <c r="D167" s="147">
        <f>'приложение 5.1.'!G552</f>
        <v>0</v>
      </c>
    </row>
    <row r="168" spans="1:4" s="104" customFormat="1" ht="25.5">
      <c r="A168" s="138" t="s">
        <v>588</v>
      </c>
      <c r="B168" s="11" t="s">
        <v>592</v>
      </c>
      <c r="C168" s="6"/>
      <c r="D168" s="147">
        <f>D169</f>
        <v>100</v>
      </c>
    </row>
    <row r="169" spans="1:4" s="104" customFormat="1" ht="25.5">
      <c r="A169" s="4" t="s">
        <v>224</v>
      </c>
      <c r="B169" s="11" t="s">
        <v>592</v>
      </c>
      <c r="C169" s="6" t="s">
        <v>49</v>
      </c>
      <c r="D169" s="147">
        <f>D170</f>
        <v>100</v>
      </c>
    </row>
    <row r="170" spans="1:4" s="104" customFormat="1">
      <c r="A170" s="4" t="s">
        <v>51</v>
      </c>
      <c r="B170" s="11" t="s">
        <v>592</v>
      </c>
      <c r="C170" s="6" t="s">
        <v>50</v>
      </c>
      <c r="D170" s="147">
        <f>'приложение 5.1.'!G555</f>
        <v>100</v>
      </c>
    </row>
    <row r="171" spans="1:4" s="104" customFormat="1" ht="25.5" hidden="1">
      <c r="A171" s="87" t="s">
        <v>236</v>
      </c>
      <c r="B171" s="88" t="s">
        <v>237</v>
      </c>
      <c r="C171" s="88"/>
      <c r="D171" s="147">
        <f>D172+D175+D178+D182</f>
        <v>0</v>
      </c>
    </row>
    <row r="172" spans="1:4" s="104" customFormat="1" ht="25.5" hidden="1">
      <c r="A172" s="87" t="s">
        <v>200</v>
      </c>
      <c r="B172" s="88" t="s">
        <v>238</v>
      </c>
      <c r="C172" s="88"/>
      <c r="D172" s="147">
        <f>D173</f>
        <v>0</v>
      </c>
    </row>
    <row r="173" spans="1:4" s="104" customFormat="1" ht="25.5" hidden="1">
      <c r="A173" s="87" t="s">
        <v>88</v>
      </c>
      <c r="B173" s="88" t="s">
        <v>238</v>
      </c>
      <c r="C173" s="88" t="s">
        <v>49</v>
      </c>
      <c r="D173" s="147">
        <f>D174</f>
        <v>0</v>
      </c>
    </row>
    <row r="174" spans="1:4" s="104" customFormat="1" hidden="1">
      <c r="A174" s="87" t="s">
        <v>51</v>
      </c>
      <c r="B174" s="88" t="s">
        <v>238</v>
      </c>
      <c r="C174" s="88" t="s">
        <v>50</v>
      </c>
      <c r="D174" s="147">
        <f>'приложение 5.1.'!G559</f>
        <v>0</v>
      </c>
    </row>
    <row r="175" spans="1:4" s="104" customFormat="1" ht="150" hidden="1" customHeight="1">
      <c r="A175" s="78" t="s">
        <v>494</v>
      </c>
      <c r="B175" s="88" t="s">
        <v>239</v>
      </c>
      <c r="C175" s="88"/>
      <c r="D175" s="147">
        <f>D176</f>
        <v>0</v>
      </c>
    </row>
    <row r="176" spans="1:4" s="104" customFormat="1" ht="25.5" hidden="1">
      <c r="A176" s="87" t="s">
        <v>88</v>
      </c>
      <c r="B176" s="88" t="s">
        <v>239</v>
      </c>
      <c r="C176" s="88" t="s">
        <v>49</v>
      </c>
      <c r="D176" s="147">
        <f>D177</f>
        <v>0</v>
      </c>
    </row>
    <row r="177" spans="1:4" s="104" customFormat="1" hidden="1">
      <c r="A177" s="87" t="s">
        <v>51</v>
      </c>
      <c r="B177" s="88" t="s">
        <v>239</v>
      </c>
      <c r="C177" s="88" t="s">
        <v>50</v>
      </c>
      <c r="D177" s="147">
        <f>'приложение 5.1.'!G562</f>
        <v>0</v>
      </c>
    </row>
    <row r="178" spans="1:4" s="104" customFormat="1" ht="25.5" hidden="1">
      <c r="A178" s="87" t="s">
        <v>406</v>
      </c>
      <c r="B178" s="88" t="s">
        <v>407</v>
      </c>
      <c r="C178" s="88"/>
      <c r="D178" s="147">
        <f>D179</f>
        <v>0</v>
      </c>
    </row>
    <row r="179" spans="1:4" s="104" customFormat="1" hidden="1">
      <c r="A179" s="87" t="s">
        <v>217</v>
      </c>
      <c r="B179" s="88" t="s">
        <v>567</v>
      </c>
      <c r="C179" s="88"/>
      <c r="D179" s="147">
        <f>D180</f>
        <v>0</v>
      </c>
    </row>
    <row r="180" spans="1:4" s="104" customFormat="1" ht="25.5" hidden="1">
      <c r="A180" s="87" t="s">
        <v>88</v>
      </c>
      <c r="B180" s="88" t="s">
        <v>567</v>
      </c>
      <c r="C180" s="88" t="s">
        <v>49</v>
      </c>
      <c r="D180" s="147">
        <f>D181</f>
        <v>0</v>
      </c>
    </row>
    <row r="181" spans="1:4" s="104" customFormat="1" hidden="1">
      <c r="A181" s="87" t="s">
        <v>51</v>
      </c>
      <c r="B181" s="88" t="s">
        <v>567</v>
      </c>
      <c r="C181" s="88" t="s">
        <v>50</v>
      </c>
      <c r="D181" s="147">
        <f>'приложение 5.1.'!G566</f>
        <v>0</v>
      </c>
    </row>
    <row r="182" spans="1:4" s="104" customFormat="1" ht="25.5" hidden="1">
      <c r="A182" s="87" t="s">
        <v>408</v>
      </c>
      <c r="B182" s="88" t="s">
        <v>409</v>
      </c>
      <c r="C182" s="88"/>
      <c r="D182" s="147">
        <f>D183</f>
        <v>0</v>
      </c>
    </row>
    <row r="183" spans="1:4" s="104" customFormat="1" hidden="1">
      <c r="A183" s="87" t="s">
        <v>217</v>
      </c>
      <c r="B183" s="88" t="s">
        <v>566</v>
      </c>
      <c r="C183" s="88"/>
      <c r="D183" s="147">
        <f>D184</f>
        <v>0</v>
      </c>
    </row>
    <row r="184" spans="1:4" s="104" customFormat="1" ht="25.5" hidden="1">
      <c r="A184" s="87" t="s">
        <v>88</v>
      </c>
      <c r="B184" s="88" t="s">
        <v>566</v>
      </c>
      <c r="C184" s="88" t="s">
        <v>49</v>
      </c>
      <c r="D184" s="147">
        <f>D185</f>
        <v>0</v>
      </c>
    </row>
    <row r="185" spans="1:4" s="104" customFormat="1" hidden="1">
      <c r="A185" s="87" t="s">
        <v>51</v>
      </c>
      <c r="B185" s="88" t="s">
        <v>566</v>
      </c>
      <c r="C185" s="88" t="s">
        <v>50</v>
      </c>
      <c r="D185" s="147">
        <f>'приложение 5.1.'!G570</f>
        <v>0</v>
      </c>
    </row>
    <row r="186" spans="1:4" s="107" customFormat="1" ht="27">
      <c r="A186" s="85" t="s">
        <v>432</v>
      </c>
      <c r="B186" s="86" t="s">
        <v>433</v>
      </c>
      <c r="C186" s="86"/>
      <c r="D186" s="146">
        <f>D187+D191+D195+D202+D206</f>
        <v>193800</v>
      </c>
    </row>
    <row r="187" spans="1:4" s="104" customFormat="1" ht="25.5" hidden="1">
      <c r="A187" s="87" t="s">
        <v>406</v>
      </c>
      <c r="B187" s="88" t="s">
        <v>434</v>
      </c>
      <c r="C187" s="88"/>
      <c r="D187" s="147">
        <f>D188</f>
        <v>0</v>
      </c>
    </row>
    <row r="188" spans="1:4" s="104" customFormat="1" hidden="1">
      <c r="A188" s="87" t="s">
        <v>217</v>
      </c>
      <c r="B188" s="88" t="s">
        <v>552</v>
      </c>
      <c r="C188" s="88"/>
      <c r="D188" s="147">
        <f>D189</f>
        <v>0</v>
      </c>
    </row>
    <row r="189" spans="1:4" s="104" customFormat="1" ht="25.5" hidden="1">
      <c r="A189" s="87" t="s">
        <v>247</v>
      </c>
      <c r="B189" s="88" t="s">
        <v>552</v>
      </c>
      <c r="C189" s="88" t="s">
        <v>49</v>
      </c>
      <c r="D189" s="147">
        <f>D190</f>
        <v>0</v>
      </c>
    </row>
    <row r="190" spans="1:4" s="104" customFormat="1" hidden="1">
      <c r="A190" s="87" t="s">
        <v>66</v>
      </c>
      <c r="B190" s="88" t="s">
        <v>552</v>
      </c>
      <c r="C190" s="88" t="s">
        <v>64</v>
      </c>
      <c r="D190" s="147">
        <f>'приложение 5.1.'!G706</f>
        <v>0</v>
      </c>
    </row>
    <row r="191" spans="1:4" s="104" customFormat="1" ht="25.5" hidden="1">
      <c r="A191" s="87" t="s">
        <v>435</v>
      </c>
      <c r="B191" s="88" t="s">
        <v>436</v>
      </c>
      <c r="C191" s="88"/>
      <c r="D191" s="147">
        <f>D192</f>
        <v>0</v>
      </c>
    </row>
    <row r="192" spans="1:4" s="104" customFormat="1" hidden="1">
      <c r="A192" s="87" t="s">
        <v>217</v>
      </c>
      <c r="B192" s="88" t="s">
        <v>551</v>
      </c>
      <c r="C192" s="88"/>
      <c r="D192" s="147">
        <f>D193</f>
        <v>0</v>
      </c>
    </row>
    <row r="193" spans="1:4" s="104" customFormat="1" ht="25.5" hidden="1">
      <c r="A193" s="87" t="s">
        <v>247</v>
      </c>
      <c r="B193" s="88" t="s">
        <v>551</v>
      </c>
      <c r="C193" s="88" t="s">
        <v>49</v>
      </c>
      <c r="D193" s="147">
        <f>D194</f>
        <v>0</v>
      </c>
    </row>
    <row r="194" spans="1:4" s="104" customFormat="1" hidden="1">
      <c r="A194" s="87" t="s">
        <v>66</v>
      </c>
      <c r="B194" s="88" t="s">
        <v>551</v>
      </c>
      <c r="C194" s="88" t="s">
        <v>64</v>
      </c>
      <c r="D194" s="147">
        <f>'приложение 5.1.'!G710</f>
        <v>0</v>
      </c>
    </row>
    <row r="195" spans="1:4" s="104" customFormat="1" ht="25.5" hidden="1">
      <c r="A195" s="87" t="s">
        <v>437</v>
      </c>
      <c r="B195" s="88" t="s">
        <v>438</v>
      </c>
      <c r="C195" s="88"/>
      <c r="D195" s="147">
        <f>D196+D199</f>
        <v>0</v>
      </c>
    </row>
    <row r="196" spans="1:4" s="104" customFormat="1" ht="25.5" hidden="1">
      <c r="A196" s="87" t="s">
        <v>200</v>
      </c>
      <c r="B196" s="88" t="s">
        <v>439</v>
      </c>
      <c r="C196" s="88"/>
      <c r="D196" s="147">
        <f>D197</f>
        <v>0</v>
      </c>
    </row>
    <row r="197" spans="1:4" s="104" customFormat="1" ht="25.5" hidden="1">
      <c r="A197" s="87" t="s">
        <v>88</v>
      </c>
      <c r="B197" s="88" t="s">
        <v>439</v>
      </c>
      <c r="C197" s="88" t="s">
        <v>49</v>
      </c>
      <c r="D197" s="147">
        <f>D198</f>
        <v>0</v>
      </c>
    </row>
    <row r="198" spans="1:4" s="104" customFormat="1" hidden="1">
      <c r="A198" s="87" t="s">
        <v>66</v>
      </c>
      <c r="B198" s="88" t="s">
        <v>439</v>
      </c>
      <c r="C198" s="88" t="s">
        <v>64</v>
      </c>
      <c r="D198" s="147">
        <f>'приложение 5.1.'!G714</f>
        <v>0</v>
      </c>
    </row>
    <row r="199" spans="1:4" s="104" customFormat="1" ht="147" hidden="1" customHeight="1">
      <c r="A199" s="87" t="s">
        <v>494</v>
      </c>
      <c r="B199" s="88" t="s">
        <v>440</v>
      </c>
      <c r="C199" s="88"/>
      <c r="D199" s="147">
        <f>D200</f>
        <v>0</v>
      </c>
    </row>
    <row r="200" spans="1:4" s="104" customFormat="1" ht="25.5" hidden="1">
      <c r="A200" s="87" t="s">
        <v>88</v>
      </c>
      <c r="B200" s="88" t="s">
        <v>440</v>
      </c>
      <c r="C200" s="88" t="s">
        <v>49</v>
      </c>
      <c r="D200" s="147">
        <f>D201</f>
        <v>0</v>
      </c>
    </row>
    <row r="201" spans="1:4" s="104" customFormat="1" hidden="1">
      <c r="A201" s="87" t="s">
        <v>66</v>
      </c>
      <c r="B201" s="88" t="s">
        <v>440</v>
      </c>
      <c r="C201" s="88" t="s">
        <v>64</v>
      </c>
      <c r="D201" s="147">
        <f>'приложение 5.1.'!G717</f>
        <v>0</v>
      </c>
    </row>
    <row r="202" spans="1:4" s="104" customFormat="1" ht="25.5" hidden="1">
      <c r="A202" s="4" t="s">
        <v>578</v>
      </c>
      <c r="B202" s="6" t="s">
        <v>577</v>
      </c>
      <c r="C202" s="88"/>
      <c r="D202" s="147">
        <f>D203</f>
        <v>0</v>
      </c>
    </row>
    <row r="203" spans="1:4" s="104" customFormat="1" hidden="1">
      <c r="A203" s="87" t="s">
        <v>217</v>
      </c>
      <c r="B203" s="6" t="s">
        <v>550</v>
      </c>
      <c r="C203" s="6"/>
      <c r="D203" s="147">
        <f>+D204</f>
        <v>0</v>
      </c>
    </row>
    <row r="204" spans="1:4" s="104" customFormat="1" ht="25.5" hidden="1">
      <c r="A204" s="4" t="s">
        <v>88</v>
      </c>
      <c r="B204" s="6" t="s">
        <v>550</v>
      </c>
      <c r="C204" s="6" t="s">
        <v>49</v>
      </c>
      <c r="D204" s="147">
        <f>D205</f>
        <v>0</v>
      </c>
    </row>
    <row r="205" spans="1:4" s="104" customFormat="1" hidden="1">
      <c r="A205" s="4" t="s">
        <v>66</v>
      </c>
      <c r="B205" s="6" t="s">
        <v>550</v>
      </c>
      <c r="C205" s="6" t="s">
        <v>64</v>
      </c>
      <c r="D205" s="147">
        <f>'приложение 5.1.'!G721</f>
        <v>0</v>
      </c>
    </row>
    <row r="206" spans="1:4" s="104" customFormat="1" ht="25.5">
      <c r="A206" s="138" t="s">
        <v>579</v>
      </c>
      <c r="B206" s="6" t="s">
        <v>580</v>
      </c>
      <c r="C206" s="6"/>
      <c r="D206" s="147">
        <f>D207</f>
        <v>193800</v>
      </c>
    </row>
    <row r="207" spans="1:4" s="104" customFormat="1">
      <c r="A207" s="1" t="s">
        <v>539</v>
      </c>
      <c r="B207" s="6" t="s">
        <v>582</v>
      </c>
      <c r="C207" s="6"/>
      <c r="D207" s="147">
        <f>D208+D210</f>
        <v>193800</v>
      </c>
    </row>
    <row r="208" spans="1:4" s="104" customFormat="1" ht="25.5">
      <c r="A208" s="87" t="s">
        <v>86</v>
      </c>
      <c r="B208" s="6" t="s">
        <v>582</v>
      </c>
      <c r="C208" s="6" t="s">
        <v>57</v>
      </c>
      <c r="D208" s="147">
        <f>D209</f>
        <v>10800</v>
      </c>
    </row>
    <row r="209" spans="1:4" s="104" customFormat="1" ht="25.5">
      <c r="A209" s="1" t="s">
        <v>111</v>
      </c>
      <c r="B209" s="6" t="s">
        <v>582</v>
      </c>
      <c r="C209" s="6" t="s">
        <v>59</v>
      </c>
      <c r="D209" s="147">
        <f>'приложение 5.1.'!G725</f>
        <v>10800</v>
      </c>
    </row>
    <row r="210" spans="1:4" s="104" customFormat="1" ht="25.5">
      <c r="A210" s="4" t="s">
        <v>344</v>
      </c>
      <c r="B210" s="6" t="s">
        <v>582</v>
      </c>
      <c r="C210" s="139">
        <v>400</v>
      </c>
      <c r="D210" s="147">
        <f>D211+D212</f>
        <v>183000</v>
      </c>
    </row>
    <row r="211" spans="1:4" s="104" customFormat="1">
      <c r="A211" s="4" t="s">
        <v>35</v>
      </c>
      <c r="B211" s="6" t="s">
        <v>582</v>
      </c>
      <c r="C211" s="139">
        <v>410</v>
      </c>
      <c r="D211" s="147">
        <f>'приложение 5.1.'!G727</f>
        <v>14707.2</v>
      </c>
    </row>
    <row r="212" spans="1:4" s="104" customFormat="1" ht="76.5">
      <c r="A212" s="4" t="s">
        <v>583</v>
      </c>
      <c r="B212" s="6" t="s">
        <v>582</v>
      </c>
      <c r="C212" s="139">
        <v>460</v>
      </c>
      <c r="D212" s="147">
        <f>'приложение 5.1.'!G728</f>
        <v>168292.8</v>
      </c>
    </row>
    <row r="213" spans="1:4" s="108" customFormat="1" ht="32.25" customHeight="1">
      <c r="A213" s="81" t="s">
        <v>516</v>
      </c>
      <c r="B213" s="82" t="s">
        <v>221</v>
      </c>
      <c r="C213" s="82"/>
      <c r="D213" s="148">
        <f>D214</f>
        <v>3668</v>
      </c>
    </row>
    <row r="214" spans="1:4" s="107" customFormat="1" ht="27">
      <c r="A214" s="85" t="s">
        <v>241</v>
      </c>
      <c r="B214" s="86" t="s">
        <v>223</v>
      </c>
      <c r="C214" s="86"/>
      <c r="D214" s="146">
        <f>D215+D218+D223+D226</f>
        <v>3668</v>
      </c>
    </row>
    <row r="215" spans="1:4" s="104" customFormat="1" ht="25.5" hidden="1">
      <c r="A215" s="87" t="s">
        <v>200</v>
      </c>
      <c r="B215" s="88" t="s">
        <v>242</v>
      </c>
      <c r="C215" s="88"/>
      <c r="D215" s="147">
        <f>D216</f>
        <v>0</v>
      </c>
    </row>
    <row r="216" spans="1:4" s="104" customFormat="1" ht="25.5" hidden="1">
      <c r="A216" s="87" t="s">
        <v>88</v>
      </c>
      <c r="B216" s="88" t="s">
        <v>242</v>
      </c>
      <c r="C216" s="88" t="s">
        <v>49</v>
      </c>
      <c r="D216" s="147">
        <f>D217</f>
        <v>0</v>
      </c>
    </row>
    <row r="217" spans="1:4" s="104" customFormat="1" hidden="1">
      <c r="A217" s="87" t="s">
        <v>51</v>
      </c>
      <c r="B217" s="88" t="s">
        <v>242</v>
      </c>
      <c r="C217" s="88" t="s">
        <v>50</v>
      </c>
      <c r="D217" s="147">
        <f>'приложение 5.1.'!G575</f>
        <v>0</v>
      </c>
    </row>
    <row r="218" spans="1:4" s="104" customFormat="1">
      <c r="A218" s="87" t="s">
        <v>217</v>
      </c>
      <c r="B218" s="94" t="s">
        <v>549</v>
      </c>
      <c r="C218" s="109"/>
      <c r="D218" s="147">
        <f>D219+D221</f>
        <v>3243</v>
      </c>
    </row>
    <row r="219" spans="1:4" s="104" customFormat="1" ht="25.5">
      <c r="A219" s="4" t="s">
        <v>344</v>
      </c>
      <c r="B219" s="2" t="s">
        <v>549</v>
      </c>
      <c r="C219" s="6" t="s">
        <v>77</v>
      </c>
      <c r="D219" s="147">
        <f>D220</f>
        <v>3243</v>
      </c>
    </row>
    <row r="220" spans="1:4" s="104" customFormat="1">
      <c r="A220" s="4" t="s">
        <v>35</v>
      </c>
      <c r="B220" s="2" t="s">
        <v>549</v>
      </c>
      <c r="C220" s="6" t="s">
        <v>78</v>
      </c>
      <c r="D220" s="147">
        <f>'приложение 5.1.'!G817</f>
        <v>3243</v>
      </c>
    </row>
    <row r="221" spans="1:4" s="104" customFormat="1" ht="25.5" hidden="1">
      <c r="A221" s="87" t="s">
        <v>224</v>
      </c>
      <c r="B221" s="94" t="s">
        <v>549</v>
      </c>
      <c r="C221" s="88" t="s">
        <v>49</v>
      </c>
      <c r="D221" s="147">
        <f>D222</f>
        <v>0</v>
      </c>
    </row>
    <row r="222" spans="1:4" s="104" customFormat="1" hidden="1">
      <c r="A222" s="87" t="s">
        <v>51</v>
      </c>
      <c r="B222" s="94" t="s">
        <v>549</v>
      </c>
      <c r="C222" s="88" t="s">
        <v>50</v>
      </c>
      <c r="D222" s="147">
        <f>'приложение 5.1.'!G612+'приложение 5.1.'!G819</f>
        <v>0</v>
      </c>
    </row>
    <row r="223" spans="1:4" s="104" customFormat="1" ht="148.5" hidden="1" customHeight="1">
      <c r="A223" s="78" t="s">
        <v>494</v>
      </c>
      <c r="B223" s="88" t="s">
        <v>243</v>
      </c>
      <c r="C223" s="88"/>
      <c r="D223" s="147">
        <f>D224</f>
        <v>0</v>
      </c>
    </row>
    <row r="224" spans="1:4" s="104" customFormat="1" ht="25.5" hidden="1">
      <c r="A224" s="87" t="s">
        <v>88</v>
      </c>
      <c r="B224" s="88" t="s">
        <v>243</v>
      </c>
      <c r="C224" s="88" t="s">
        <v>49</v>
      </c>
      <c r="D224" s="147">
        <f>D225</f>
        <v>0</v>
      </c>
    </row>
    <row r="225" spans="1:4" s="104" customFormat="1" hidden="1">
      <c r="A225" s="87" t="s">
        <v>51</v>
      </c>
      <c r="B225" s="88" t="s">
        <v>243</v>
      </c>
      <c r="C225" s="88" t="s">
        <v>50</v>
      </c>
      <c r="D225" s="147">
        <f>'приложение 5.1.'!G578</f>
        <v>0</v>
      </c>
    </row>
    <row r="226" spans="1:4" s="104" customFormat="1" ht="25.5">
      <c r="A226" s="138" t="s">
        <v>588</v>
      </c>
      <c r="B226" s="11" t="s">
        <v>591</v>
      </c>
      <c r="C226" s="6"/>
      <c r="D226" s="147">
        <f>D227</f>
        <v>425</v>
      </c>
    </row>
    <row r="227" spans="1:4" s="104" customFormat="1" ht="25.5">
      <c r="A227" s="4" t="s">
        <v>224</v>
      </c>
      <c r="B227" s="11" t="s">
        <v>591</v>
      </c>
      <c r="C227" s="6" t="s">
        <v>49</v>
      </c>
      <c r="D227" s="147">
        <f>D228</f>
        <v>425</v>
      </c>
    </row>
    <row r="228" spans="1:4" s="104" customFormat="1">
      <c r="A228" s="4" t="s">
        <v>51</v>
      </c>
      <c r="B228" s="11" t="s">
        <v>591</v>
      </c>
      <c r="C228" s="6" t="s">
        <v>50</v>
      </c>
      <c r="D228" s="147">
        <f>'приложение 5.1.'!G615+'приложение 5.1.'!G581</f>
        <v>425</v>
      </c>
    </row>
    <row r="229" spans="1:4" s="108" customFormat="1" ht="43.5">
      <c r="A229" s="81" t="s">
        <v>157</v>
      </c>
      <c r="B229" s="97" t="s">
        <v>225</v>
      </c>
      <c r="C229" s="82"/>
      <c r="D229" s="148">
        <f>D230</f>
        <v>225</v>
      </c>
    </row>
    <row r="230" spans="1:4" s="104" customFormat="1">
      <c r="A230" s="87" t="s">
        <v>217</v>
      </c>
      <c r="B230" s="94" t="s">
        <v>226</v>
      </c>
      <c r="C230" s="88"/>
      <c r="D230" s="147">
        <f>D231</f>
        <v>225</v>
      </c>
    </row>
    <row r="231" spans="1:4" s="104" customFormat="1" ht="25.5">
      <c r="A231" s="87" t="s">
        <v>224</v>
      </c>
      <c r="B231" s="94" t="s">
        <v>226</v>
      </c>
      <c r="C231" s="88" t="s">
        <v>49</v>
      </c>
      <c r="D231" s="147">
        <f>D232</f>
        <v>225</v>
      </c>
    </row>
    <row r="232" spans="1:4" s="104" customFormat="1" ht="25.5">
      <c r="A232" s="87" t="s">
        <v>227</v>
      </c>
      <c r="B232" s="94" t="s">
        <v>226</v>
      </c>
      <c r="C232" s="88" t="s">
        <v>228</v>
      </c>
      <c r="D232" s="147">
        <f>'приложение 5.1.'!G585+'приложение 5.1.'!G619+'приложение 5.1.'!G732+'приложение 5.1.'!G810+'приложение 5.1.'!G823</f>
        <v>225</v>
      </c>
    </row>
    <row r="233" spans="1:4" s="108" customFormat="1" ht="47.25" customHeight="1">
      <c r="A233" s="81" t="s">
        <v>374</v>
      </c>
      <c r="B233" s="82" t="s">
        <v>375</v>
      </c>
      <c r="C233" s="82"/>
      <c r="D233" s="148">
        <f>D234+D241+D244+D247+D250+D253+D256+D259+D262+D265+D268</f>
        <v>79080.599999999977</v>
      </c>
    </row>
    <row r="234" spans="1:4" s="104" customFormat="1">
      <c r="A234" s="87" t="s">
        <v>217</v>
      </c>
      <c r="B234" s="88" t="s">
        <v>376</v>
      </c>
      <c r="C234" s="88"/>
      <c r="D234" s="147">
        <f>D235+D237+D239</f>
        <v>77988.899999999994</v>
      </c>
    </row>
    <row r="235" spans="1:4" s="104" customFormat="1" ht="25.5" hidden="1">
      <c r="A235" s="87" t="s">
        <v>86</v>
      </c>
      <c r="B235" s="88" t="s">
        <v>376</v>
      </c>
      <c r="C235" s="6" t="s">
        <v>57</v>
      </c>
      <c r="D235" s="147">
        <v>0</v>
      </c>
    </row>
    <row r="236" spans="1:4" s="104" customFormat="1" ht="25.5" hidden="1">
      <c r="A236" s="1" t="s">
        <v>111</v>
      </c>
      <c r="B236" s="88" t="s">
        <v>376</v>
      </c>
      <c r="C236" s="6" t="s">
        <v>59</v>
      </c>
      <c r="D236" s="147">
        <v>0</v>
      </c>
    </row>
    <row r="237" spans="1:4" s="104" customFormat="1" ht="25.5">
      <c r="A237" s="4" t="s">
        <v>344</v>
      </c>
      <c r="B237" s="88" t="s">
        <v>376</v>
      </c>
      <c r="C237" s="6" t="s">
        <v>77</v>
      </c>
      <c r="D237" s="147">
        <f>D238</f>
        <v>45766.400000000001</v>
      </c>
    </row>
    <row r="238" spans="1:4" s="104" customFormat="1">
      <c r="A238" s="4" t="s">
        <v>35</v>
      </c>
      <c r="B238" s="88" t="s">
        <v>376</v>
      </c>
      <c r="C238" s="6" t="s">
        <v>78</v>
      </c>
      <c r="D238" s="147">
        <f>'приложение 5.1.'!G341</f>
        <v>45766.400000000001</v>
      </c>
    </row>
    <row r="239" spans="1:4" s="104" customFormat="1">
      <c r="A239" s="87" t="s">
        <v>146</v>
      </c>
      <c r="B239" s="88" t="s">
        <v>376</v>
      </c>
      <c r="C239" s="88" t="s">
        <v>147</v>
      </c>
      <c r="D239" s="147">
        <f>D240</f>
        <v>32222.5</v>
      </c>
    </row>
    <row r="240" spans="1:4" s="104" customFormat="1" ht="25.5">
      <c r="A240" s="87" t="s">
        <v>148</v>
      </c>
      <c r="B240" s="88" t="s">
        <v>376</v>
      </c>
      <c r="C240" s="88" t="s">
        <v>149</v>
      </c>
      <c r="D240" s="147">
        <f>'приложение 5.1.'!G757</f>
        <v>32222.5</v>
      </c>
    </row>
    <row r="241" spans="1:4" s="104" customFormat="1" ht="76.5">
      <c r="A241" s="98" t="s">
        <v>520</v>
      </c>
      <c r="B241" s="88" t="s">
        <v>377</v>
      </c>
      <c r="C241" s="88"/>
      <c r="D241" s="147">
        <f>D242</f>
        <v>-2527.6</v>
      </c>
    </row>
    <row r="242" spans="1:4" s="104" customFormat="1" ht="25.5">
      <c r="A242" s="87" t="s">
        <v>344</v>
      </c>
      <c r="B242" s="88" t="s">
        <v>377</v>
      </c>
      <c r="C242" s="88" t="s">
        <v>77</v>
      </c>
      <c r="D242" s="147">
        <f>D243</f>
        <v>-2527.6</v>
      </c>
    </row>
    <row r="243" spans="1:4" s="104" customFormat="1">
      <c r="A243" s="87" t="s">
        <v>35</v>
      </c>
      <c r="B243" s="88" t="s">
        <v>377</v>
      </c>
      <c r="C243" s="88" t="s">
        <v>78</v>
      </c>
      <c r="D243" s="147">
        <f>'приложение 5.1.'!G344</f>
        <v>-2527.6</v>
      </c>
    </row>
    <row r="244" spans="1:4" s="104" customFormat="1" ht="76.5">
      <c r="A244" s="138" t="s">
        <v>584</v>
      </c>
      <c r="B244" s="6" t="s">
        <v>585</v>
      </c>
      <c r="C244" s="6"/>
      <c r="D244" s="147">
        <f>D245</f>
        <v>8009.4</v>
      </c>
    </row>
    <row r="245" spans="1:4" s="104" customFormat="1" ht="25.5">
      <c r="A245" s="4" t="s">
        <v>344</v>
      </c>
      <c r="B245" s="6" t="s">
        <v>585</v>
      </c>
      <c r="C245" s="6" t="s">
        <v>77</v>
      </c>
      <c r="D245" s="147">
        <f>D246</f>
        <v>8009.4</v>
      </c>
    </row>
    <row r="246" spans="1:4" s="104" customFormat="1">
      <c r="A246" s="4" t="s">
        <v>35</v>
      </c>
      <c r="B246" s="6" t="s">
        <v>585</v>
      </c>
      <c r="C246" s="6" t="s">
        <v>78</v>
      </c>
      <c r="D246" s="147">
        <f>'приложение 5.1.'!G347</f>
        <v>8009.4</v>
      </c>
    </row>
    <row r="247" spans="1:4" s="104" customFormat="1" ht="141.75" customHeight="1">
      <c r="A247" s="87" t="s">
        <v>480</v>
      </c>
      <c r="B247" s="88" t="s">
        <v>378</v>
      </c>
      <c r="C247" s="88"/>
      <c r="D247" s="147">
        <f>D248</f>
        <v>-4384.6000000000004</v>
      </c>
    </row>
    <row r="248" spans="1:4" s="104" customFormat="1" ht="25.5">
      <c r="A248" s="87" t="s">
        <v>344</v>
      </c>
      <c r="B248" s="88" t="s">
        <v>378</v>
      </c>
      <c r="C248" s="88" t="s">
        <v>77</v>
      </c>
      <c r="D248" s="147">
        <f>D249</f>
        <v>-4384.6000000000004</v>
      </c>
    </row>
    <row r="249" spans="1:4" s="104" customFormat="1">
      <c r="A249" s="87" t="s">
        <v>35</v>
      </c>
      <c r="B249" s="88" t="s">
        <v>378</v>
      </c>
      <c r="C249" s="88" t="s">
        <v>78</v>
      </c>
      <c r="D249" s="147">
        <f>'приложение 5.1.'!G350</f>
        <v>-4384.6000000000004</v>
      </c>
    </row>
    <row r="250" spans="1:4" s="104" customFormat="1" ht="144.75" customHeight="1">
      <c r="A250" s="87" t="s">
        <v>481</v>
      </c>
      <c r="B250" s="88" t="s">
        <v>379</v>
      </c>
      <c r="C250" s="88"/>
      <c r="D250" s="147">
        <f>D251</f>
        <v>-44.3</v>
      </c>
    </row>
    <row r="251" spans="1:4" s="104" customFormat="1" ht="25.5">
      <c r="A251" s="87" t="s">
        <v>344</v>
      </c>
      <c r="B251" s="88" t="s">
        <v>379</v>
      </c>
      <c r="C251" s="88" t="s">
        <v>77</v>
      </c>
      <c r="D251" s="147">
        <f>D252</f>
        <v>-44.3</v>
      </c>
    </row>
    <row r="252" spans="1:4" s="104" customFormat="1">
      <c r="A252" s="87" t="s">
        <v>35</v>
      </c>
      <c r="B252" s="88" t="s">
        <v>379</v>
      </c>
      <c r="C252" s="88" t="s">
        <v>78</v>
      </c>
      <c r="D252" s="147">
        <f>'приложение 5.1.'!G353</f>
        <v>-44.3</v>
      </c>
    </row>
    <row r="253" spans="1:4" s="104" customFormat="1" ht="81" customHeight="1">
      <c r="A253" s="87" t="s">
        <v>499</v>
      </c>
      <c r="B253" s="88" t="s">
        <v>444</v>
      </c>
      <c r="C253" s="88"/>
      <c r="D253" s="147">
        <f>D254</f>
        <v>0</v>
      </c>
    </row>
    <row r="254" spans="1:4" s="104" customFormat="1">
      <c r="A254" s="87" t="s">
        <v>146</v>
      </c>
      <c r="B254" s="88" t="s">
        <v>444</v>
      </c>
      <c r="C254" s="88" t="s">
        <v>147</v>
      </c>
      <c r="D254" s="147">
        <f>D255</f>
        <v>0</v>
      </c>
    </row>
    <row r="255" spans="1:4" s="104" customFormat="1" ht="25.5">
      <c r="A255" s="87" t="s">
        <v>148</v>
      </c>
      <c r="B255" s="88" t="s">
        <v>444</v>
      </c>
      <c r="C255" s="88" t="s">
        <v>149</v>
      </c>
      <c r="D255" s="147">
        <f>'приложение 5.1.'!G761</f>
        <v>0</v>
      </c>
    </row>
    <row r="256" spans="1:4" s="104" customFormat="1" ht="143.25" customHeight="1">
      <c r="A256" s="87" t="s">
        <v>500</v>
      </c>
      <c r="B256" s="88" t="s">
        <v>445</v>
      </c>
      <c r="C256" s="88"/>
      <c r="D256" s="147">
        <f>D257</f>
        <v>-305.2</v>
      </c>
    </row>
    <row r="257" spans="1:4" s="104" customFormat="1">
      <c r="A257" s="87" t="s">
        <v>146</v>
      </c>
      <c r="B257" s="88" t="s">
        <v>445</v>
      </c>
      <c r="C257" s="88" t="s">
        <v>147</v>
      </c>
      <c r="D257" s="147">
        <f>D258</f>
        <v>-305.2</v>
      </c>
    </row>
    <row r="258" spans="1:4" s="104" customFormat="1" ht="25.5">
      <c r="A258" s="87" t="s">
        <v>148</v>
      </c>
      <c r="B258" s="88" t="s">
        <v>445</v>
      </c>
      <c r="C258" s="88" t="s">
        <v>149</v>
      </c>
      <c r="D258" s="147">
        <f>'приложение 5.1.'!G764</f>
        <v>-305.2</v>
      </c>
    </row>
    <row r="259" spans="1:4" s="104" customFormat="1" ht="153">
      <c r="A259" s="87" t="s">
        <v>501</v>
      </c>
      <c r="B259" s="88" t="s">
        <v>446</v>
      </c>
      <c r="C259" s="88"/>
      <c r="D259" s="147">
        <f>D260</f>
        <v>-3.1</v>
      </c>
    </row>
    <row r="260" spans="1:4" s="104" customFormat="1">
      <c r="A260" s="87" t="s">
        <v>146</v>
      </c>
      <c r="B260" s="88" t="s">
        <v>446</v>
      </c>
      <c r="C260" s="88" t="s">
        <v>147</v>
      </c>
      <c r="D260" s="147">
        <f>D261</f>
        <v>-3.1</v>
      </c>
    </row>
    <row r="261" spans="1:4" s="104" customFormat="1" ht="25.5">
      <c r="A261" s="87" t="s">
        <v>148</v>
      </c>
      <c r="B261" s="88" t="s">
        <v>446</v>
      </c>
      <c r="C261" s="88" t="s">
        <v>149</v>
      </c>
      <c r="D261" s="147">
        <f>'приложение 5.1.'!G767</f>
        <v>-3.1</v>
      </c>
    </row>
    <row r="262" spans="1:4" s="104" customFormat="1" ht="102">
      <c r="A262" s="301" t="s">
        <v>596</v>
      </c>
      <c r="B262" s="6" t="s">
        <v>597</v>
      </c>
      <c r="C262" s="6"/>
      <c r="D262" s="147">
        <f>D263</f>
        <v>347.1</v>
      </c>
    </row>
    <row r="263" spans="1:4" s="104" customFormat="1">
      <c r="A263" s="4" t="s">
        <v>146</v>
      </c>
      <c r="B263" s="6" t="s">
        <v>597</v>
      </c>
      <c r="C263" s="6" t="s">
        <v>147</v>
      </c>
      <c r="D263" s="147">
        <f>D264</f>
        <v>347.1</v>
      </c>
    </row>
    <row r="264" spans="1:4" s="104" customFormat="1" ht="25.5">
      <c r="A264" s="4" t="s">
        <v>148</v>
      </c>
      <c r="B264" s="6" t="s">
        <v>597</v>
      </c>
      <c r="C264" s="6" t="s">
        <v>149</v>
      </c>
      <c r="D264" s="147">
        <f>'приложение 5.1.'!G770</f>
        <v>347.1</v>
      </c>
    </row>
    <row r="265" spans="1:4" s="104" customFormat="1" ht="63.75" hidden="1">
      <c r="A265" s="72" t="s">
        <v>502</v>
      </c>
      <c r="B265" s="73" t="s">
        <v>528</v>
      </c>
      <c r="C265" s="73"/>
      <c r="D265" s="147">
        <f>D266</f>
        <v>0</v>
      </c>
    </row>
    <row r="266" spans="1:4" s="104" customFormat="1" hidden="1">
      <c r="A266" s="72" t="s">
        <v>146</v>
      </c>
      <c r="B266" s="73" t="s">
        <v>528</v>
      </c>
      <c r="C266" s="73" t="s">
        <v>147</v>
      </c>
      <c r="D266" s="147">
        <f>D267</f>
        <v>0</v>
      </c>
    </row>
    <row r="267" spans="1:4" s="104" customFormat="1" ht="25.5" hidden="1">
      <c r="A267" s="72" t="s">
        <v>148</v>
      </c>
      <c r="B267" s="73" t="s">
        <v>528</v>
      </c>
      <c r="C267" s="73" t="s">
        <v>149</v>
      </c>
      <c r="D267" s="147">
        <f>'приложение 5.1.'!G791</f>
        <v>0</v>
      </c>
    </row>
    <row r="268" spans="1:4" s="104" customFormat="1" ht="114.75" hidden="1">
      <c r="A268" s="80" t="s">
        <v>463</v>
      </c>
      <c r="B268" s="6" t="s">
        <v>534</v>
      </c>
      <c r="C268" s="6"/>
      <c r="D268" s="147">
        <f>D269</f>
        <v>0</v>
      </c>
    </row>
    <row r="269" spans="1:4" s="104" customFormat="1" hidden="1">
      <c r="A269" s="4" t="s">
        <v>146</v>
      </c>
      <c r="B269" s="6" t="s">
        <v>534</v>
      </c>
      <c r="C269" s="6" t="s">
        <v>147</v>
      </c>
      <c r="D269" s="147">
        <f>D270</f>
        <v>0</v>
      </c>
    </row>
    <row r="270" spans="1:4" s="104" customFormat="1" ht="25.5" hidden="1">
      <c r="A270" s="4" t="s">
        <v>148</v>
      </c>
      <c r="B270" s="6" t="s">
        <v>534</v>
      </c>
      <c r="C270" s="6" t="s">
        <v>149</v>
      </c>
      <c r="D270" s="147">
        <f>'приложение 5.1.'!G773</f>
        <v>0</v>
      </c>
    </row>
    <row r="271" spans="1:4" s="108" customFormat="1" ht="43.5">
      <c r="A271" s="81" t="s">
        <v>515</v>
      </c>
      <c r="B271" s="82" t="s">
        <v>383</v>
      </c>
      <c r="C271" s="82"/>
      <c r="D271" s="148">
        <f>D272+D279+D285+D288+D282</f>
        <v>417.90000000000032</v>
      </c>
    </row>
    <row r="272" spans="1:4" s="104" customFormat="1">
      <c r="A272" s="87" t="s">
        <v>217</v>
      </c>
      <c r="B272" s="88" t="s">
        <v>397</v>
      </c>
      <c r="C272" s="88"/>
      <c r="D272" s="147">
        <f>D273+D275+D277</f>
        <v>-16749.3</v>
      </c>
    </row>
    <row r="273" spans="1:4" s="104" customFormat="1" ht="25.5">
      <c r="A273" s="87" t="s">
        <v>86</v>
      </c>
      <c r="B273" s="88" t="s">
        <v>397</v>
      </c>
      <c r="C273" s="6" t="s">
        <v>57</v>
      </c>
      <c r="D273" s="147">
        <f>D274</f>
        <v>713.3</v>
      </c>
    </row>
    <row r="274" spans="1:4" s="104" customFormat="1" ht="25.5">
      <c r="A274" s="1" t="s">
        <v>111</v>
      </c>
      <c r="B274" s="88" t="s">
        <v>397</v>
      </c>
      <c r="C274" s="6" t="s">
        <v>59</v>
      </c>
      <c r="D274" s="147">
        <f>'приложение 5.1.'!G443</f>
        <v>713.3</v>
      </c>
    </row>
    <row r="275" spans="1:4" s="104" customFormat="1" ht="25.5">
      <c r="A275" s="87" t="s">
        <v>344</v>
      </c>
      <c r="B275" s="88" t="s">
        <v>397</v>
      </c>
      <c r="C275" s="88" t="s">
        <v>77</v>
      </c>
      <c r="D275" s="147">
        <f>D276</f>
        <v>4.5999999999999996</v>
      </c>
    </row>
    <row r="276" spans="1:4" s="104" customFormat="1">
      <c r="A276" s="87" t="s">
        <v>35</v>
      </c>
      <c r="B276" s="88" t="s">
        <v>397</v>
      </c>
      <c r="C276" s="88" t="s">
        <v>78</v>
      </c>
      <c r="D276" s="147">
        <f>'приложение 5.1.'!G380</f>
        <v>4.5999999999999996</v>
      </c>
    </row>
    <row r="277" spans="1:4" s="104" customFormat="1">
      <c r="A277" s="87" t="s">
        <v>71</v>
      </c>
      <c r="B277" s="88" t="s">
        <v>397</v>
      </c>
      <c r="C277" s="88" t="s">
        <v>72</v>
      </c>
      <c r="D277" s="147">
        <f>D278</f>
        <v>-17467.2</v>
      </c>
    </row>
    <row r="278" spans="1:4" s="104" customFormat="1" ht="38.25">
      <c r="A278" s="87" t="s">
        <v>334</v>
      </c>
      <c r="B278" s="88" t="s">
        <v>397</v>
      </c>
      <c r="C278" s="88" t="s">
        <v>80</v>
      </c>
      <c r="D278" s="147">
        <f>'приложение 5.1.'!G445</f>
        <v>-17467.2</v>
      </c>
    </row>
    <row r="279" spans="1:4" s="104" customFormat="1" ht="76.5" hidden="1">
      <c r="A279" s="87" t="s">
        <v>484</v>
      </c>
      <c r="B279" s="88" t="s">
        <v>384</v>
      </c>
      <c r="C279" s="88"/>
      <c r="D279" s="147">
        <f>D280</f>
        <v>0</v>
      </c>
    </row>
    <row r="280" spans="1:4" s="104" customFormat="1" hidden="1">
      <c r="A280" s="87" t="s">
        <v>71</v>
      </c>
      <c r="B280" s="88" t="s">
        <v>384</v>
      </c>
      <c r="C280" s="88" t="s">
        <v>72</v>
      </c>
      <c r="D280" s="147">
        <f>D281</f>
        <v>0</v>
      </c>
    </row>
    <row r="281" spans="1:4" s="104" customFormat="1" ht="38.25" hidden="1">
      <c r="A281" s="87" t="s">
        <v>334</v>
      </c>
      <c r="B281" s="88" t="s">
        <v>384</v>
      </c>
      <c r="C281" s="88" t="s">
        <v>80</v>
      </c>
      <c r="D281" s="147">
        <f>'приложение 5.1.'!G383</f>
        <v>0</v>
      </c>
    </row>
    <row r="282" spans="1:4" s="104" customFormat="1" ht="89.25">
      <c r="A282" s="238" t="s">
        <v>622</v>
      </c>
      <c r="B282" s="125" t="s">
        <v>623</v>
      </c>
      <c r="C282" s="125"/>
      <c r="D282" s="147">
        <f>D283</f>
        <v>2198.6</v>
      </c>
    </row>
    <row r="283" spans="1:4" s="104" customFormat="1">
      <c r="A283" s="211" t="s">
        <v>71</v>
      </c>
      <c r="B283" s="125" t="s">
        <v>623</v>
      </c>
      <c r="C283" s="125" t="s">
        <v>72</v>
      </c>
      <c r="D283" s="147">
        <f>D284</f>
        <v>2198.6</v>
      </c>
    </row>
    <row r="284" spans="1:4" s="104" customFormat="1" ht="38.25">
      <c r="A284" s="211" t="s">
        <v>334</v>
      </c>
      <c r="B284" s="125" t="s">
        <v>623</v>
      </c>
      <c r="C284" s="125" t="s">
        <v>80</v>
      </c>
      <c r="D284" s="147">
        <f>'приложение 5.1.'!G386</f>
        <v>2198.6</v>
      </c>
    </row>
    <row r="285" spans="1:4" s="104" customFormat="1" ht="140.25">
      <c r="A285" s="87" t="s">
        <v>485</v>
      </c>
      <c r="B285" s="88" t="s">
        <v>385</v>
      </c>
      <c r="C285" s="88"/>
      <c r="D285" s="147">
        <f>D286</f>
        <v>14818.9</v>
      </c>
    </row>
    <row r="286" spans="1:4" s="104" customFormat="1">
      <c r="A286" s="87" t="s">
        <v>71</v>
      </c>
      <c r="B286" s="88" t="s">
        <v>385</v>
      </c>
      <c r="C286" s="88" t="s">
        <v>72</v>
      </c>
      <c r="D286" s="147">
        <f>D287</f>
        <v>14818.9</v>
      </c>
    </row>
    <row r="287" spans="1:4" s="104" customFormat="1" ht="38.25">
      <c r="A287" s="87" t="s">
        <v>334</v>
      </c>
      <c r="B287" s="88" t="s">
        <v>385</v>
      </c>
      <c r="C287" s="88" t="s">
        <v>80</v>
      </c>
      <c r="D287" s="147">
        <f>'приложение 5.1.'!G389+'приложение 5.1.'!G448</f>
        <v>14818.9</v>
      </c>
    </row>
    <row r="288" spans="1:4" s="104" customFormat="1" ht="153">
      <c r="A288" s="87" t="s">
        <v>486</v>
      </c>
      <c r="B288" s="88" t="s">
        <v>386</v>
      </c>
      <c r="C288" s="88"/>
      <c r="D288" s="147">
        <f>D289</f>
        <v>149.69999999999999</v>
      </c>
    </row>
    <row r="289" spans="1:4" s="104" customFormat="1">
      <c r="A289" s="87" t="s">
        <v>71</v>
      </c>
      <c r="B289" s="88" t="s">
        <v>386</v>
      </c>
      <c r="C289" s="88" t="s">
        <v>72</v>
      </c>
      <c r="D289" s="147">
        <f>D290</f>
        <v>149.69999999999999</v>
      </c>
    </row>
    <row r="290" spans="1:4" s="104" customFormat="1" ht="38.25">
      <c r="A290" s="87" t="s">
        <v>334</v>
      </c>
      <c r="B290" s="88" t="s">
        <v>386</v>
      </c>
      <c r="C290" s="88" t="s">
        <v>80</v>
      </c>
      <c r="D290" s="147">
        <f>'приложение 5.1.'!G392+'приложение 5.1.'!G451</f>
        <v>149.69999999999999</v>
      </c>
    </row>
    <row r="291" spans="1:4" s="108" customFormat="1" ht="28.5" hidden="1" customHeight="1">
      <c r="A291" s="81" t="s">
        <v>127</v>
      </c>
      <c r="B291" s="82" t="s">
        <v>264</v>
      </c>
      <c r="C291" s="82"/>
      <c r="D291" s="148">
        <f>D292+D318+D323</f>
        <v>0</v>
      </c>
    </row>
    <row r="292" spans="1:4" s="107" customFormat="1" ht="13.5" hidden="1">
      <c r="A292" s="85" t="s">
        <v>265</v>
      </c>
      <c r="B292" s="86" t="s">
        <v>266</v>
      </c>
      <c r="C292" s="86"/>
      <c r="D292" s="146">
        <f>D293+D298+D303+D306+D309+D312+D315</f>
        <v>0</v>
      </c>
    </row>
    <row r="293" spans="1:4" s="104" customFormat="1" ht="101.25" hidden="1" customHeight="1">
      <c r="A293" s="89" t="s">
        <v>465</v>
      </c>
      <c r="B293" s="88" t="s">
        <v>267</v>
      </c>
      <c r="C293" s="88"/>
      <c r="D293" s="147">
        <f>D294+D296</f>
        <v>0</v>
      </c>
    </row>
    <row r="294" spans="1:4" s="104" customFormat="1" ht="51" hidden="1">
      <c r="A294" s="87" t="s">
        <v>55</v>
      </c>
      <c r="B294" s="88" t="s">
        <v>267</v>
      </c>
      <c r="C294" s="88" t="s">
        <v>56</v>
      </c>
      <c r="D294" s="147">
        <f>D295</f>
        <v>0</v>
      </c>
    </row>
    <row r="295" spans="1:4" s="104" customFormat="1" hidden="1">
      <c r="A295" s="87" t="s">
        <v>104</v>
      </c>
      <c r="B295" s="88" t="s">
        <v>267</v>
      </c>
      <c r="C295" s="88" t="s">
        <v>105</v>
      </c>
      <c r="D295" s="147">
        <f>'приложение 5.1.'!G105</f>
        <v>0</v>
      </c>
    </row>
    <row r="296" spans="1:4" s="104" customFormat="1" ht="25.5" hidden="1">
      <c r="A296" s="87" t="s">
        <v>86</v>
      </c>
      <c r="B296" s="88" t="s">
        <v>267</v>
      </c>
      <c r="C296" s="88" t="s">
        <v>57</v>
      </c>
      <c r="D296" s="147">
        <f>D297</f>
        <v>0</v>
      </c>
    </row>
    <row r="297" spans="1:4" s="104" customFormat="1" ht="25.5" hidden="1">
      <c r="A297" s="87" t="s">
        <v>111</v>
      </c>
      <c r="B297" s="88" t="s">
        <v>267</v>
      </c>
      <c r="C297" s="88" t="s">
        <v>59</v>
      </c>
      <c r="D297" s="147">
        <f>'приложение 5.1.'!G107</f>
        <v>0</v>
      </c>
    </row>
    <row r="298" spans="1:4" s="104" customFormat="1" ht="51" hidden="1">
      <c r="A298" s="89" t="s">
        <v>466</v>
      </c>
      <c r="B298" s="88" t="s">
        <v>268</v>
      </c>
      <c r="C298" s="88"/>
      <c r="D298" s="147">
        <f>D299+D301</f>
        <v>0</v>
      </c>
    </row>
    <row r="299" spans="1:4" s="104" customFormat="1" ht="42.75" hidden="1" customHeight="1">
      <c r="A299" s="87" t="s">
        <v>55</v>
      </c>
      <c r="B299" s="88" t="s">
        <v>268</v>
      </c>
      <c r="C299" s="88" t="s">
        <v>56</v>
      </c>
      <c r="D299" s="147">
        <f>D300</f>
        <v>0</v>
      </c>
    </row>
    <row r="300" spans="1:4" s="104" customFormat="1" hidden="1">
      <c r="A300" s="87" t="s">
        <v>104</v>
      </c>
      <c r="B300" s="88" t="s">
        <v>268</v>
      </c>
      <c r="C300" s="88" t="s">
        <v>105</v>
      </c>
      <c r="D300" s="147">
        <f>'приложение 5.1.'!G110</f>
        <v>0</v>
      </c>
    </row>
    <row r="301" spans="1:4" s="104" customFormat="1" ht="25.5" hidden="1">
      <c r="A301" s="87" t="s">
        <v>86</v>
      </c>
      <c r="B301" s="88" t="s">
        <v>268</v>
      </c>
      <c r="C301" s="88" t="s">
        <v>57</v>
      </c>
      <c r="D301" s="147">
        <f>D302</f>
        <v>0</v>
      </c>
    </row>
    <row r="302" spans="1:4" s="104" customFormat="1" ht="25.5" hidden="1">
      <c r="A302" s="87" t="s">
        <v>111</v>
      </c>
      <c r="B302" s="88" t="s">
        <v>268</v>
      </c>
      <c r="C302" s="88" t="s">
        <v>59</v>
      </c>
      <c r="D302" s="147">
        <f>'приложение 5.1.'!G112</f>
        <v>0</v>
      </c>
    </row>
    <row r="303" spans="1:4" s="104" customFormat="1" ht="102" hidden="1">
      <c r="A303" s="89" t="s">
        <v>469</v>
      </c>
      <c r="B303" s="88" t="s">
        <v>281</v>
      </c>
      <c r="C303" s="88"/>
      <c r="D303" s="147">
        <f>D304</f>
        <v>0</v>
      </c>
    </row>
    <row r="304" spans="1:4" s="104" customFormat="1" ht="51" hidden="1">
      <c r="A304" s="87" t="s">
        <v>55</v>
      </c>
      <c r="B304" s="88" t="s">
        <v>281</v>
      </c>
      <c r="C304" s="88" t="s">
        <v>56</v>
      </c>
      <c r="D304" s="147">
        <f>D305</f>
        <v>0</v>
      </c>
    </row>
    <row r="305" spans="1:4" s="104" customFormat="1" hidden="1">
      <c r="A305" s="87" t="s">
        <v>104</v>
      </c>
      <c r="B305" s="88" t="s">
        <v>281</v>
      </c>
      <c r="C305" s="88" t="s">
        <v>105</v>
      </c>
      <c r="D305" s="147">
        <f>'приложение 5.1.'!G156</f>
        <v>0</v>
      </c>
    </row>
    <row r="306" spans="1:4" s="104" customFormat="1" ht="106.5" hidden="1" customHeight="1">
      <c r="A306" s="89" t="s">
        <v>470</v>
      </c>
      <c r="B306" s="88" t="s">
        <v>282</v>
      </c>
      <c r="C306" s="88"/>
      <c r="D306" s="147">
        <f>D307</f>
        <v>0</v>
      </c>
    </row>
    <row r="307" spans="1:4" s="104" customFormat="1" ht="39" hidden="1" customHeight="1">
      <c r="A307" s="87" t="s">
        <v>55</v>
      </c>
      <c r="B307" s="88" t="s">
        <v>282</v>
      </c>
      <c r="C307" s="88" t="s">
        <v>56</v>
      </c>
      <c r="D307" s="147">
        <f>D308</f>
        <v>0</v>
      </c>
    </row>
    <row r="308" spans="1:4" s="104" customFormat="1" hidden="1">
      <c r="A308" s="87" t="s">
        <v>104</v>
      </c>
      <c r="B308" s="88" t="s">
        <v>282</v>
      </c>
      <c r="C308" s="88" t="s">
        <v>105</v>
      </c>
      <c r="D308" s="147">
        <f>'приложение 5.1.'!G159</f>
        <v>0</v>
      </c>
    </row>
    <row r="309" spans="1:4" s="104" customFormat="1" ht="135.75" hidden="1" customHeight="1">
      <c r="A309" s="87" t="s">
        <v>471</v>
      </c>
      <c r="B309" s="88" t="s">
        <v>283</v>
      </c>
      <c r="C309" s="88"/>
      <c r="D309" s="147">
        <f>D310</f>
        <v>0</v>
      </c>
    </row>
    <row r="310" spans="1:4" s="104" customFormat="1" ht="25.5" hidden="1">
      <c r="A310" s="87" t="s">
        <v>86</v>
      </c>
      <c r="B310" s="88" t="s">
        <v>283</v>
      </c>
      <c r="C310" s="88" t="s">
        <v>57</v>
      </c>
      <c r="D310" s="147">
        <f>D311</f>
        <v>0</v>
      </c>
    </row>
    <row r="311" spans="1:4" s="104" customFormat="1" ht="25.5" hidden="1">
      <c r="A311" s="87" t="s">
        <v>111</v>
      </c>
      <c r="B311" s="88" t="s">
        <v>283</v>
      </c>
      <c r="C311" s="88" t="s">
        <v>59</v>
      </c>
      <c r="D311" s="147">
        <f>'приложение 5.1.'!G162</f>
        <v>0</v>
      </c>
    </row>
    <row r="312" spans="1:4" s="104" customFormat="1" ht="144" hidden="1" customHeight="1">
      <c r="A312" s="87" t="s">
        <v>472</v>
      </c>
      <c r="B312" s="88" t="s">
        <v>284</v>
      </c>
      <c r="C312" s="88"/>
      <c r="D312" s="147">
        <f>D313</f>
        <v>0</v>
      </c>
    </row>
    <row r="313" spans="1:4" s="104" customFormat="1" ht="25.5" hidden="1">
      <c r="A313" s="87" t="s">
        <v>86</v>
      </c>
      <c r="B313" s="88" t="s">
        <v>284</v>
      </c>
      <c r="C313" s="88" t="s">
        <v>57</v>
      </c>
      <c r="D313" s="147">
        <f>D314</f>
        <v>0</v>
      </c>
    </row>
    <row r="314" spans="1:4" s="104" customFormat="1" ht="25.5" hidden="1">
      <c r="A314" s="87" t="s">
        <v>111</v>
      </c>
      <c r="B314" s="88" t="s">
        <v>284</v>
      </c>
      <c r="C314" s="88" t="s">
        <v>59</v>
      </c>
      <c r="D314" s="147">
        <f>'приложение 5.1.'!G165+'приложение 5.1.'!G168</f>
        <v>0</v>
      </c>
    </row>
    <row r="315" spans="1:4" s="104" customFormat="1" hidden="1">
      <c r="A315" s="87" t="s">
        <v>217</v>
      </c>
      <c r="B315" s="88" t="s">
        <v>548</v>
      </c>
      <c r="C315" s="88"/>
      <c r="D315" s="147">
        <f>D316</f>
        <v>0</v>
      </c>
    </row>
    <row r="316" spans="1:4" s="104" customFormat="1" ht="25.5" hidden="1">
      <c r="A316" s="87" t="s">
        <v>224</v>
      </c>
      <c r="B316" s="88" t="s">
        <v>548</v>
      </c>
      <c r="C316" s="88" t="s">
        <v>49</v>
      </c>
      <c r="D316" s="147">
        <f>D317</f>
        <v>0</v>
      </c>
    </row>
    <row r="317" spans="1:4" s="104" customFormat="1" hidden="1">
      <c r="A317" s="87" t="s">
        <v>51</v>
      </c>
      <c r="B317" s="88" t="s">
        <v>548</v>
      </c>
      <c r="C317" s="88" t="s">
        <v>50</v>
      </c>
      <c r="D317" s="147">
        <f>'приложение 5.1.'!G170</f>
        <v>0</v>
      </c>
    </row>
    <row r="318" spans="1:4" s="107" customFormat="1" ht="31.5" hidden="1" customHeight="1">
      <c r="A318" s="85" t="s">
        <v>285</v>
      </c>
      <c r="B318" s="86" t="s">
        <v>286</v>
      </c>
      <c r="C318" s="86"/>
      <c r="D318" s="146">
        <f>D319</f>
        <v>0</v>
      </c>
    </row>
    <row r="319" spans="1:4" s="104" customFormat="1" hidden="1">
      <c r="A319" s="87" t="s">
        <v>217</v>
      </c>
      <c r="B319" s="88" t="s">
        <v>547</v>
      </c>
      <c r="C319" s="88"/>
      <c r="D319" s="147">
        <f>D320</f>
        <v>0</v>
      </c>
    </row>
    <row r="320" spans="1:4" s="104" customFormat="1" ht="25.5" hidden="1">
      <c r="A320" s="87" t="s">
        <v>224</v>
      </c>
      <c r="B320" s="88" t="s">
        <v>547</v>
      </c>
      <c r="C320" s="88" t="s">
        <v>49</v>
      </c>
      <c r="D320" s="147">
        <f>D321+D322</f>
        <v>0</v>
      </c>
    </row>
    <row r="321" spans="1:4" s="104" customFormat="1" hidden="1">
      <c r="A321" s="87" t="s">
        <v>51</v>
      </c>
      <c r="B321" s="88" t="s">
        <v>547</v>
      </c>
      <c r="C321" s="88" t="s">
        <v>50</v>
      </c>
      <c r="D321" s="147">
        <f>'приложение 5.1.'!G174</f>
        <v>0</v>
      </c>
    </row>
    <row r="322" spans="1:4" s="104" customFormat="1" hidden="1">
      <c r="A322" s="87" t="s">
        <v>66</v>
      </c>
      <c r="B322" s="88" t="s">
        <v>547</v>
      </c>
      <c r="C322" s="88" t="s">
        <v>64</v>
      </c>
      <c r="D322" s="147">
        <f>'приложение 5.1.'!G175</f>
        <v>0</v>
      </c>
    </row>
    <row r="323" spans="1:4" s="107" customFormat="1" ht="13.5" hidden="1">
      <c r="A323" s="85" t="s">
        <v>287</v>
      </c>
      <c r="B323" s="86" t="s">
        <v>288</v>
      </c>
      <c r="C323" s="86"/>
      <c r="D323" s="146">
        <f>D324</f>
        <v>0</v>
      </c>
    </row>
    <row r="324" spans="1:4" s="104" customFormat="1" hidden="1">
      <c r="A324" s="87" t="s">
        <v>217</v>
      </c>
      <c r="B324" s="88" t="s">
        <v>546</v>
      </c>
      <c r="C324" s="88"/>
      <c r="D324" s="147">
        <f>D325</f>
        <v>0</v>
      </c>
    </row>
    <row r="325" spans="1:4" s="104" customFormat="1" ht="25.5" hidden="1">
      <c r="A325" s="87" t="s">
        <v>224</v>
      </c>
      <c r="B325" s="88" t="s">
        <v>546</v>
      </c>
      <c r="C325" s="88" t="s">
        <v>49</v>
      </c>
      <c r="D325" s="147">
        <f>D326+D327</f>
        <v>0</v>
      </c>
    </row>
    <row r="326" spans="1:4" s="104" customFormat="1" hidden="1">
      <c r="A326" s="87" t="s">
        <v>51</v>
      </c>
      <c r="B326" s="88" t="s">
        <v>546</v>
      </c>
      <c r="C326" s="88" t="s">
        <v>50</v>
      </c>
      <c r="D326" s="147">
        <f>'приложение 5.1.'!G179</f>
        <v>0</v>
      </c>
    </row>
    <row r="327" spans="1:4" s="104" customFormat="1" hidden="1">
      <c r="A327" s="87" t="s">
        <v>66</v>
      </c>
      <c r="B327" s="88" t="s">
        <v>546</v>
      </c>
      <c r="C327" s="88" t="s">
        <v>64</v>
      </c>
      <c r="D327" s="147">
        <f>'приложение 5.1.'!G180</f>
        <v>0</v>
      </c>
    </row>
    <row r="328" spans="1:4" s="108" customFormat="1" ht="57.75">
      <c r="A328" s="81" t="s">
        <v>93</v>
      </c>
      <c r="B328" s="82" t="s">
        <v>277</v>
      </c>
      <c r="C328" s="82"/>
      <c r="D328" s="148">
        <f>D329+D340</f>
        <v>170</v>
      </c>
    </row>
    <row r="329" spans="1:4" s="107" customFormat="1" ht="40.5">
      <c r="A329" s="85" t="s">
        <v>278</v>
      </c>
      <c r="B329" s="86" t="s">
        <v>279</v>
      </c>
      <c r="C329" s="86"/>
      <c r="D329" s="146">
        <f>D330+D337</f>
        <v>170</v>
      </c>
    </row>
    <row r="330" spans="1:4" s="104" customFormat="1" ht="25.5" hidden="1">
      <c r="A330" s="87" t="s">
        <v>200</v>
      </c>
      <c r="B330" s="88" t="s">
        <v>280</v>
      </c>
      <c r="C330" s="88"/>
      <c r="D330" s="147">
        <f>D331+D333+D335</f>
        <v>0</v>
      </c>
    </row>
    <row r="331" spans="1:4" s="104" customFormat="1" ht="41.25" hidden="1" customHeight="1">
      <c r="A331" s="87" t="s">
        <v>55</v>
      </c>
      <c r="B331" s="88" t="s">
        <v>280</v>
      </c>
      <c r="C331" s="88" t="s">
        <v>56</v>
      </c>
      <c r="D331" s="147">
        <f>D332</f>
        <v>0</v>
      </c>
    </row>
    <row r="332" spans="1:4" s="104" customFormat="1" hidden="1">
      <c r="A332" s="87" t="s">
        <v>67</v>
      </c>
      <c r="B332" s="88" t="s">
        <v>280</v>
      </c>
      <c r="C332" s="88" t="s">
        <v>68</v>
      </c>
      <c r="D332" s="147">
        <f>'приложение 5.1.'!G143</f>
        <v>0</v>
      </c>
    </row>
    <row r="333" spans="1:4" s="104" customFormat="1" ht="25.5" hidden="1">
      <c r="A333" s="87" t="s">
        <v>86</v>
      </c>
      <c r="B333" s="88" t="s">
        <v>280</v>
      </c>
      <c r="C333" s="88" t="s">
        <v>57</v>
      </c>
      <c r="D333" s="147">
        <f>D334</f>
        <v>0</v>
      </c>
    </row>
    <row r="334" spans="1:4" s="104" customFormat="1" ht="25.5" hidden="1">
      <c r="A334" s="87" t="s">
        <v>111</v>
      </c>
      <c r="B334" s="88" t="s">
        <v>280</v>
      </c>
      <c r="C334" s="88" t="s">
        <v>59</v>
      </c>
      <c r="D334" s="147">
        <f>'приложение 5.1.'!G145</f>
        <v>0</v>
      </c>
    </row>
    <row r="335" spans="1:4" s="104" customFormat="1" hidden="1">
      <c r="A335" s="91" t="s">
        <v>71</v>
      </c>
      <c r="B335" s="88" t="s">
        <v>280</v>
      </c>
      <c r="C335" s="88" t="s">
        <v>72</v>
      </c>
      <c r="D335" s="147">
        <f>D336</f>
        <v>0</v>
      </c>
    </row>
    <row r="336" spans="1:4" s="104" customFormat="1" ht="13.5" hidden="1" customHeight="1">
      <c r="A336" s="91" t="s">
        <v>73</v>
      </c>
      <c r="B336" s="88" t="s">
        <v>280</v>
      </c>
      <c r="C336" s="88" t="s">
        <v>74</v>
      </c>
      <c r="D336" s="147">
        <f>'приложение 5.1.'!G147</f>
        <v>0</v>
      </c>
    </row>
    <row r="337" spans="1:4" s="104" customFormat="1">
      <c r="A337" s="87" t="s">
        <v>217</v>
      </c>
      <c r="B337" s="88" t="s">
        <v>554</v>
      </c>
      <c r="C337" s="88"/>
      <c r="D337" s="147">
        <f>D338</f>
        <v>170</v>
      </c>
    </row>
    <row r="338" spans="1:4" s="104" customFormat="1" ht="25.5">
      <c r="A338" s="87" t="s">
        <v>86</v>
      </c>
      <c r="B338" s="88" t="s">
        <v>554</v>
      </c>
      <c r="C338" s="88" t="s">
        <v>57</v>
      </c>
      <c r="D338" s="147">
        <f>D339</f>
        <v>170</v>
      </c>
    </row>
    <row r="339" spans="1:4" s="104" customFormat="1" ht="25.5">
      <c r="A339" s="87" t="s">
        <v>111</v>
      </c>
      <c r="B339" s="88" t="s">
        <v>554</v>
      </c>
      <c r="C339" s="88" t="s">
        <v>59</v>
      </c>
      <c r="D339" s="147">
        <f>'приложение 5.1.'!G150+'приложение 5.1.'!G185</f>
        <v>170</v>
      </c>
    </row>
    <row r="340" spans="1:4" s="107" customFormat="1" ht="27" hidden="1">
      <c r="A340" s="85" t="s">
        <v>332</v>
      </c>
      <c r="B340" s="86" t="s">
        <v>333</v>
      </c>
      <c r="C340" s="86"/>
      <c r="D340" s="146">
        <f>D341</f>
        <v>0</v>
      </c>
    </row>
    <row r="341" spans="1:4" s="104" customFormat="1" hidden="1">
      <c r="A341" s="87" t="s">
        <v>217</v>
      </c>
      <c r="B341" s="88" t="s">
        <v>558</v>
      </c>
      <c r="C341" s="88"/>
      <c r="D341" s="147">
        <f>D342</f>
        <v>0</v>
      </c>
    </row>
    <row r="342" spans="1:4" s="104" customFormat="1" ht="25.5" hidden="1">
      <c r="A342" s="87" t="s">
        <v>86</v>
      </c>
      <c r="B342" s="88" t="s">
        <v>558</v>
      </c>
      <c r="C342" s="88" t="s">
        <v>57</v>
      </c>
      <c r="D342" s="147">
        <f>D343</f>
        <v>0</v>
      </c>
    </row>
    <row r="343" spans="1:4" s="104" customFormat="1" ht="25.5" hidden="1">
      <c r="A343" s="87" t="s">
        <v>111</v>
      </c>
      <c r="B343" s="88" t="s">
        <v>558</v>
      </c>
      <c r="C343" s="88" t="s">
        <v>59</v>
      </c>
      <c r="D343" s="147">
        <f>'приложение 5.1.'!G189</f>
        <v>0</v>
      </c>
    </row>
    <row r="344" spans="1:4" s="108" customFormat="1" ht="29.25">
      <c r="A344" s="81" t="s">
        <v>403</v>
      </c>
      <c r="B344" s="82" t="s">
        <v>404</v>
      </c>
      <c r="C344" s="82"/>
      <c r="D344" s="148">
        <f>D345</f>
        <v>600.5</v>
      </c>
    </row>
    <row r="345" spans="1:4" s="104" customFormat="1">
      <c r="A345" s="87" t="s">
        <v>217</v>
      </c>
      <c r="B345" s="88" t="s">
        <v>405</v>
      </c>
      <c r="C345" s="88"/>
      <c r="D345" s="147">
        <f>D346</f>
        <v>600.5</v>
      </c>
    </row>
    <row r="346" spans="1:4" s="104" customFormat="1" ht="25.5">
      <c r="A346" s="87" t="s">
        <v>86</v>
      </c>
      <c r="B346" s="88" t="s">
        <v>405</v>
      </c>
      <c r="C346" s="88" t="s">
        <v>57</v>
      </c>
      <c r="D346" s="147">
        <f>D347</f>
        <v>600.5</v>
      </c>
    </row>
    <row r="347" spans="1:4" s="104" customFormat="1" ht="25.5">
      <c r="A347" s="87" t="s">
        <v>111</v>
      </c>
      <c r="B347" s="88" t="s">
        <v>405</v>
      </c>
      <c r="C347" s="88" t="s">
        <v>59</v>
      </c>
      <c r="D347" s="147">
        <f>'приложение 5.1.'!G482</f>
        <v>600.5</v>
      </c>
    </row>
    <row r="348" spans="1:4" s="108" customFormat="1" ht="55.5" customHeight="1">
      <c r="A348" s="81" t="s">
        <v>356</v>
      </c>
      <c r="B348" s="82" t="s">
        <v>357</v>
      </c>
      <c r="C348" s="82"/>
      <c r="D348" s="148">
        <f>D349+D353+D357</f>
        <v>1.6</v>
      </c>
    </row>
    <row r="349" spans="1:4" s="107" customFormat="1" ht="13.5" hidden="1">
      <c r="A349" s="85" t="s">
        <v>358</v>
      </c>
      <c r="B349" s="86" t="s">
        <v>359</v>
      </c>
      <c r="C349" s="86"/>
      <c r="D349" s="146">
        <f>D350</f>
        <v>0</v>
      </c>
    </row>
    <row r="350" spans="1:4" s="104" customFormat="1" hidden="1">
      <c r="A350" s="87" t="s">
        <v>217</v>
      </c>
      <c r="B350" s="88" t="s">
        <v>563</v>
      </c>
      <c r="C350" s="88"/>
      <c r="D350" s="147">
        <f>D351</f>
        <v>0</v>
      </c>
    </row>
    <row r="351" spans="1:4" s="104" customFormat="1" hidden="1">
      <c r="A351" s="87" t="s">
        <v>71</v>
      </c>
      <c r="B351" s="88" t="s">
        <v>563</v>
      </c>
      <c r="C351" s="88" t="s">
        <v>72</v>
      </c>
      <c r="D351" s="147">
        <f>D352</f>
        <v>0</v>
      </c>
    </row>
    <row r="352" spans="1:4" s="104" customFormat="1" ht="38.25" hidden="1">
      <c r="A352" s="87" t="s">
        <v>334</v>
      </c>
      <c r="B352" s="88" t="s">
        <v>563</v>
      </c>
      <c r="C352" s="88" t="s">
        <v>80</v>
      </c>
      <c r="D352" s="147">
        <f>'приложение 5.1.'!G286</f>
        <v>0</v>
      </c>
    </row>
    <row r="353" spans="1:4" s="107" customFormat="1" ht="13.5" hidden="1">
      <c r="A353" s="85" t="s">
        <v>360</v>
      </c>
      <c r="B353" s="86" t="s">
        <v>361</v>
      </c>
      <c r="C353" s="86"/>
      <c r="D353" s="146">
        <f>D354</f>
        <v>0</v>
      </c>
    </row>
    <row r="354" spans="1:4" s="104" customFormat="1" hidden="1">
      <c r="A354" s="87" t="s">
        <v>217</v>
      </c>
      <c r="B354" s="88" t="s">
        <v>564</v>
      </c>
      <c r="C354" s="88"/>
      <c r="D354" s="147">
        <f>D355</f>
        <v>0</v>
      </c>
    </row>
    <row r="355" spans="1:4" s="104" customFormat="1" ht="25.5" hidden="1">
      <c r="A355" s="87" t="s">
        <v>86</v>
      </c>
      <c r="B355" s="88" t="s">
        <v>564</v>
      </c>
      <c r="C355" s="88" t="s">
        <v>57</v>
      </c>
      <c r="D355" s="147">
        <f>D356</f>
        <v>0</v>
      </c>
    </row>
    <row r="356" spans="1:4" s="104" customFormat="1" ht="25.5" hidden="1">
      <c r="A356" s="87" t="s">
        <v>111</v>
      </c>
      <c r="B356" s="88" t="s">
        <v>564</v>
      </c>
      <c r="C356" s="88" t="s">
        <v>59</v>
      </c>
      <c r="D356" s="147">
        <f>'приложение 5.1.'!G290</f>
        <v>0</v>
      </c>
    </row>
    <row r="357" spans="1:4" s="107" customFormat="1" ht="27">
      <c r="A357" s="85" t="s">
        <v>362</v>
      </c>
      <c r="B357" s="86" t="s">
        <v>363</v>
      </c>
      <c r="C357" s="86"/>
      <c r="D357" s="146">
        <f>D358+D361</f>
        <v>1.6</v>
      </c>
    </row>
    <row r="358" spans="1:4" s="104" customFormat="1">
      <c r="A358" s="87" t="s">
        <v>217</v>
      </c>
      <c r="B358" s="88" t="s">
        <v>565</v>
      </c>
      <c r="C358" s="88"/>
      <c r="D358" s="147">
        <f>D359</f>
        <v>1.6</v>
      </c>
    </row>
    <row r="359" spans="1:4" s="104" customFormat="1">
      <c r="A359" s="87" t="s">
        <v>71</v>
      </c>
      <c r="B359" s="88" t="s">
        <v>565</v>
      </c>
      <c r="C359" s="88" t="s">
        <v>72</v>
      </c>
      <c r="D359" s="147">
        <f>D360</f>
        <v>1.6</v>
      </c>
    </row>
    <row r="360" spans="1:4" s="104" customFormat="1" ht="38.25">
      <c r="A360" s="87" t="s">
        <v>334</v>
      </c>
      <c r="B360" s="88" t="s">
        <v>565</v>
      </c>
      <c r="C360" s="88" t="s">
        <v>80</v>
      </c>
      <c r="D360" s="147">
        <f>'приложение 5.1.'!G294</f>
        <v>1.6</v>
      </c>
    </row>
    <row r="361" spans="1:4" s="104" customFormat="1" ht="63.75" hidden="1">
      <c r="A361" s="72" t="s">
        <v>513</v>
      </c>
      <c r="B361" s="6" t="s">
        <v>523</v>
      </c>
      <c r="C361" s="73"/>
      <c r="D361" s="147">
        <f>D362</f>
        <v>0</v>
      </c>
    </row>
    <row r="362" spans="1:4" s="104" customFormat="1" hidden="1">
      <c r="A362" s="72" t="s">
        <v>71</v>
      </c>
      <c r="B362" s="6" t="s">
        <v>523</v>
      </c>
      <c r="C362" s="73" t="s">
        <v>72</v>
      </c>
      <c r="D362" s="147">
        <f>D363</f>
        <v>0</v>
      </c>
    </row>
    <row r="363" spans="1:4" s="104" customFormat="1" ht="38.25" hidden="1">
      <c r="A363" s="72" t="s">
        <v>334</v>
      </c>
      <c r="B363" s="6" t="s">
        <v>523</v>
      </c>
      <c r="C363" s="73" t="s">
        <v>80</v>
      </c>
      <c r="D363" s="147">
        <f>'приложение 5.1.'!G212</f>
        <v>0</v>
      </c>
    </row>
    <row r="364" spans="1:4" s="108" customFormat="1" ht="29.25" hidden="1">
      <c r="A364" s="81" t="s">
        <v>244</v>
      </c>
      <c r="B364" s="82" t="s">
        <v>245</v>
      </c>
      <c r="C364" s="82"/>
      <c r="D364" s="148">
        <f>D365+D371</f>
        <v>0</v>
      </c>
    </row>
    <row r="365" spans="1:4" s="104" customFormat="1" hidden="1">
      <c r="A365" s="87" t="s">
        <v>217</v>
      </c>
      <c r="B365" s="94" t="s">
        <v>249</v>
      </c>
      <c r="C365" s="88"/>
      <c r="D365" s="147">
        <f>D366+D368</f>
        <v>0</v>
      </c>
    </row>
    <row r="366" spans="1:4" s="104" customFormat="1" ht="17.25" hidden="1" customHeight="1">
      <c r="A366" s="87" t="s">
        <v>86</v>
      </c>
      <c r="B366" s="94" t="s">
        <v>249</v>
      </c>
      <c r="C366" s="88" t="s">
        <v>57</v>
      </c>
      <c r="D366" s="147">
        <f>D367</f>
        <v>0</v>
      </c>
    </row>
    <row r="367" spans="1:4" s="104" customFormat="1" ht="25.5" hidden="1">
      <c r="A367" s="87" t="s">
        <v>111</v>
      </c>
      <c r="B367" s="94" t="s">
        <v>249</v>
      </c>
      <c r="C367" s="88" t="s">
        <v>59</v>
      </c>
      <c r="D367" s="147">
        <f>'приложение 5.1.'!G277</f>
        <v>0</v>
      </c>
    </row>
    <row r="368" spans="1:4" s="104" customFormat="1" ht="25.5" hidden="1">
      <c r="A368" s="87" t="s">
        <v>247</v>
      </c>
      <c r="B368" s="94" t="s">
        <v>249</v>
      </c>
      <c r="C368" s="88" t="s">
        <v>49</v>
      </c>
      <c r="D368" s="147">
        <f>D369+D370</f>
        <v>0</v>
      </c>
    </row>
    <row r="369" spans="1:4" s="104" customFormat="1" hidden="1">
      <c r="A369" s="87" t="s">
        <v>51</v>
      </c>
      <c r="B369" s="94" t="s">
        <v>249</v>
      </c>
      <c r="C369" s="88" t="s">
        <v>50</v>
      </c>
      <c r="D369" s="147">
        <f>'приложение 5.1.'!G279</f>
        <v>0</v>
      </c>
    </row>
    <row r="370" spans="1:4" s="104" customFormat="1" hidden="1">
      <c r="A370" s="87" t="s">
        <v>66</v>
      </c>
      <c r="B370" s="94" t="s">
        <v>249</v>
      </c>
      <c r="C370" s="88" t="s">
        <v>64</v>
      </c>
      <c r="D370" s="147">
        <f>'приложение 5.1.'!G280</f>
        <v>0</v>
      </c>
    </row>
    <row r="371" spans="1:4" s="104" customFormat="1" ht="25.5" hidden="1">
      <c r="A371" s="87" t="s">
        <v>200</v>
      </c>
      <c r="B371" s="94" t="s">
        <v>246</v>
      </c>
      <c r="C371" s="88"/>
      <c r="D371" s="147">
        <f>D372</f>
        <v>0</v>
      </c>
    </row>
    <row r="372" spans="1:4" s="104" customFormat="1" ht="25.5" hidden="1">
      <c r="A372" s="87" t="s">
        <v>88</v>
      </c>
      <c r="B372" s="94" t="s">
        <v>246</v>
      </c>
      <c r="C372" s="88" t="s">
        <v>49</v>
      </c>
      <c r="D372" s="147">
        <f>D373</f>
        <v>0</v>
      </c>
    </row>
    <row r="373" spans="1:4" s="104" customFormat="1" hidden="1">
      <c r="A373" s="87" t="s">
        <v>51</v>
      </c>
      <c r="B373" s="94" t="s">
        <v>246</v>
      </c>
      <c r="C373" s="88" t="s">
        <v>50</v>
      </c>
      <c r="D373" s="147">
        <f>'приложение 5.1.'!G829</f>
        <v>0</v>
      </c>
    </row>
    <row r="374" spans="1:4" s="108" customFormat="1" ht="29.25">
      <c r="A374" s="81" t="s">
        <v>335</v>
      </c>
      <c r="B374" s="82" t="s">
        <v>336</v>
      </c>
      <c r="C374" s="82"/>
      <c r="D374" s="148">
        <f>D375+D411</f>
        <v>352.89999999999986</v>
      </c>
    </row>
    <row r="375" spans="1:4" s="107" customFormat="1" ht="13.5">
      <c r="A375" s="85" t="s">
        <v>339</v>
      </c>
      <c r="B375" s="86" t="s">
        <v>340</v>
      </c>
      <c r="C375" s="86"/>
      <c r="D375" s="146">
        <f>D376+D392</f>
        <v>254.69999999999987</v>
      </c>
    </row>
    <row r="376" spans="1:4" s="104" customFormat="1">
      <c r="A376" s="87" t="s">
        <v>341</v>
      </c>
      <c r="B376" s="88" t="s">
        <v>342</v>
      </c>
      <c r="C376" s="88"/>
      <c r="D376" s="147">
        <f>D377+D380+D383+D386+D389</f>
        <v>98.999999999999972</v>
      </c>
    </row>
    <row r="377" spans="1:4" s="104" customFormat="1">
      <c r="A377" s="1" t="s">
        <v>539</v>
      </c>
      <c r="B377" s="6" t="s">
        <v>595</v>
      </c>
      <c r="C377" s="88"/>
      <c r="D377" s="147">
        <f>D378</f>
        <v>99</v>
      </c>
    </row>
    <row r="378" spans="1:4" s="104" customFormat="1" ht="25.5">
      <c r="A378" s="4" t="s">
        <v>344</v>
      </c>
      <c r="B378" s="6" t="s">
        <v>595</v>
      </c>
      <c r="C378" s="6" t="s">
        <v>77</v>
      </c>
      <c r="D378" s="147">
        <f>D379</f>
        <v>99</v>
      </c>
    </row>
    <row r="379" spans="1:4" s="104" customFormat="1">
      <c r="A379" s="4" t="s">
        <v>35</v>
      </c>
      <c r="B379" s="6" t="s">
        <v>595</v>
      </c>
      <c r="C379" s="6" t="s">
        <v>78</v>
      </c>
      <c r="D379" s="147">
        <f>'приложение 5.1.'!G234</f>
        <v>99</v>
      </c>
    </row>
    <row r="380" spans="1:4" s="104" customFormat="1" ht="58.5" hidden="1" customHeight="1">
      <c r="A380" s="87" t="s">
        <v>475</v>
      </c>
      <c r="B380" s="88" t="s">
        <v>343</v>
      </c>
      <c r="C380" s="88"/>
      <c r="D380" s="147">
        <f>D381</f>
        <v>0</v>
      </c>
    </row>
    <row r="381" spans="1:4" s="104" customFormat="1" ht="25.5" hidden="1">
      <c r="A381" s="87" t="s">
        <v>344</v>
      </c>
      <c r="B381" s="88" t="s">
        <v>343</v>
      </c>
      <c r="C381" s="88" t="s">
        <v>77</v>
      </c>
      <c r="D381" s="147">
        <f>D382</f>
        <v>0</v>
      </c>
    </row>
    <row r="382" spans="1:4" s="104" customFormat="1" hidden="1">
      <c r="A382" s="87" t="s">
        <v>35</v>
      </c>
      <c r="B382" s="88" t="s">
        <v>343</v>
      </c>
      <c r="C382" s="88" t="s">
        <v>78</v>
      </c>
      <c r="D382" s="147">
        <f>'приложение 5.1.'!G237</f>
        <v>0</v>
      </c>
    </row>
    <row r="383" spans="1:4" s="104" customFormat="1" ht="76.5">
      <c r="A383" s="238" t="s">
        <v>619</v>
      </c>
      <c r="B383" s="125" t="s">
        <v>620</v>
      </c>
      <c r="C383" s="125"/>
      <c r="D383" s="147">
        <f>D384</f>
        <v>238.9</v>
      </c>
    </row>
    <row r="384" spans="1:4" s="104" customFormat="1" ht="25.5">
      <c r="A384" s="211" t="s">
        <v>344</v>
      </c>
      <c r="B384" s="125" t="s">
        <v>620</v>
      </c>
      <c r="C384" s="125" t="s">
        <v>77</v>
      </c>
      <c r="D384" s="147">
        <f>D385</f>
        <v>238.9</v>
      </c>
    </row>
    <row r="385" spans="1:4" s="104" customFormat="1">
      <c r="A385" s="211" t="s">
        <v>35</v>
      </c>
      <c r="B385" s="125" t="s">
        <v>620</v>
      </c>
      <c r="C385" s="125" t="s">
        <v>78</v>
      </c>
      <c r="D385" s="147">
        <f>'приложение 5.1.'!G241</f>
        <v>238.9</v>
      </c>
    </row>
    <row r="386" spans="1:4" s="104" customFormat="1" ht="120.75" customHeight="1">
      <c r="A386" s="87" t="s">
        <v>476</v>
      </c>
      <c r="B386" s="88" t="s">
        <v>345</v>
      </c>
      <c r="C386" s="88"/>
      <c r="D386" s="147">
        <f>D387</f>
        <v>-236.5</v>
      </c>
    </row>
    <row r="387" spans="1:4" s="104" customFormat="1" ht="25.5">
      <c r="A387" s="87" t="s">
        <v>344</v>
      </c>
      <c r="B387" s="88" t="s">
        <v>345</v>
      </c>
      <c r="C387" s="88" t="s">
        <v>77</v>
      </c>
      <c r="D387" s="147">
        <f>D388</f>
        <v>-236.5</v>
      </c>
    </row>
    <row r="388" spans="1:4" s="104" customFormat="1">
      <c r="A388" s="87" t="s">
        <v>35</v>
      </c>
      <c r="B388" s="88" t="s">
        <v>345</v>
      </c>
      <c r="C388" s="88" t="s">
        <v>78</v>
      </c>
      <c r="D388" s="147">
        <f>'приложение 5.1.'!G244</f>
        <v>-236.5</v>
      </c>
    </row>
    <row r="389" spans="1:4" s="104" customFormat="1" ht="120.75" customHeight="1">
      <c r="A389" s="87" t="s">
        <v>477</v>
      </c>
      <c r="B389" s="88" t="s">
        <v>346</v>
      </c>
      <c r="C389" s="88"/>
      <c r="D389" s="147">
        <f>D390</f>
        <v>-2.4</v>
      </c>
    </row>
    <row r="390" spans="1:4" s="104" customFormat="1" ht="25.5">
      <c r="A390" s="87" t="s">
        <v>344</v>
      </c>
      <c r="B390" s="88" t="s">
        <v>346</v>
      </c>
      <c r="C390" s="88" t="s">
        <v>77</v>
      </c>
      <c r="D390" s="147">
        <f>D391</f>
        <v>-2.4</v>
      </c>
    </row>
    <row r="391" spans="1:4" s="104" customFormat="1">
      <c r="A391" s="87" t="s">
        <v>35</v>
      </c>
      <c r="B391" s="88" t="s">
        <v>346</v>
      </c>
      <c r="C391" s="88" t="s">
        <v>78</v>
      </c>
      <c r="D391" s="147">
        <f>'приложение 5.1.'!G247</f>
        <v>-2.4</v>
      </c>
    </row>
    <row r="392" spans="1:4" s="104" customFormat="1" ht="25.5">
      <c r="A392" s="87" t="s">
        <v>347</v>
      </c>
      <c r="B392" s="88" t="s">
        <v>348</v>
      </c>
      <c r="C392" s="88"/>
      <c r="D392" s="147">
        <f>D393+D398+D402+D405+D408</f>
        <v>155.6999999999999</v>
      </c>
    </row>
    <row r="393" spans="1:4" s="104" customFormat="1">
      <c r="A393" s="87" t="s">
        <v>217</v>
      </c>
      <c r="B393" s="73" t="s">
        <v>561</v>
      </c>
      <c r="C393" s="73"/>
      <c r="D393" s="147">
        <f>D394+D396</f>
        <v>155.69999999999999</v>
      </c>
    </row>
    <row r="394" spans="1:4" s="104" customFormat="1" ht="25.5" hidden="1">
      <c r="A394" s="87" t="s">
        <v>86</v>
      </c>
      <c r="B394" s="73" t="s">
        <v>561</v>
      </c>
      <c r="C394" s="73" t="s">
        <v>57</v>
      </c>
      <c r="D394" s="147">
        <f>D395</f>
        <v>0</v>
      </c>
    </row>
    <row r="395" spans="1:4" s="104" customFormat="1" ht="25.5" hidden="1">
      <c r="A395" s="68" t="s">
        <v>111</v>
      </c>
      <c r="B395" s="73" t="s">
        <v>561</v>
      </c>
      <c r="C395" s="73" t="s">
        <v>59</v>
      </c>
      <c r="D395" s="147">
        <f>'приложение 5.1.'!G251</f>
        <v>0</v>
      </c>
    </row>
    <row r="396" spans="1:4" s="104" customFormat="1" ht="25.5">
      <c r="A396" s="4" t="s">
        <v>344</v>
      </c>
      <c r="B396" s="6" t="s">
        <v>561</v>
      </c>
      <c r="C396" s="6" t="s">
        <v>77</v>
      </c>
      <c r="D396" s="147">
        <f>D397</f>
        <v>155.69999999999999</v>
      </c>
    </row>
    <row r="397" spans="1:4" s="104" customFormat="1">
      <c r="A397" s="4" t="s">
        <v>35</v>
      </c>
      <c r="B397" s="6" t="s">
        <v>561</v>
      </c>
      <c r="C397" s="6" t="s">
        <v>78</v>
      </c>
      <c r="D397" s="147">
        <f>'приложение 5.1.'!G253</f>
        <v>155.69999999999999</v>
      </c>
    </row>
    <row r="398" spans="1:4" s="104" customFormat="1" ht="54" hidden="1" customHeight="1">
      <c r="A398" s="87" t="s">
        <v>475</v>
      </c>
      <c r="B398" s="88" t="s">
        <v>349</v>
      </c>
      <c r="C398" s="88"/>
      <c r="D398" s="147">
        <f>D399</f>
        <v>0</v>
      </c>
    </row>
    <row r="399" spans="1:4" s="104" customFormat="1" ht="25.5" hidden="1">
      <c r="A399" s="87" t="s">
        <v>86</v>
      </c>
      <c r="B399" s="88" t="s">
        <v>349</v>
      </c>
      <c r="C399" s="88" t="s">
        <v>57</v>
      </c>
      <c r="D399" s="147">
        <f>D400</f>
        <v>0</v>
      </c>
    </row>
    <row r="400" spans="1:4" s="104" customFormat="1" ht="25.5" hidden="1">
      <c r="A400" s="87" t="s">
        <v>111</v>
      </c>
      <c r="B400" s="88" t="s">
        <v>349</v>
      </c>
      <c r="C400" s="88" t="s">
        <v>59</v>
      </c>
      <c r="D400" s="147">
        <f>'приложение 5.1.'!G256</f>
        <v>0</v>
      </c>
    </row>
    <row r="401" spans="1:4" s="104" customFormat="1" hidden="1">
      <c r="A401" s="87" t="s">
        <v>453</v>
      </c>
      <c r="B401" s="88" t="s">
        <v>349</v>
      </c>
      <c r="C401" s="88" t="s">
        <v>59</v>
      </c>
      <c r="D401" s="147">
        <v>0</v>
      </c>
    </row>
    <row r="402" spans="1:4" s="104" customFormat="1" ht="76.5">
      <c r="A402" s="98" t="s">
        <v>619</v>
      </c>
      <c r="B402" s="125" t="s">
        <v>621</v>
      </c>
      <c r="C402" s="125"/>
      <c r="D402" s="147">
        <f>D403</f>
        <v>1341.8</v>
      </c>
    </row>
    <row r="403" spans="1:4" s="104" customFormat="1" ht="25.5">
      <c r="A403" s="87" t="s">
        <v>86</v>
      </c>
      <c r="B403" s="125" t="s">
        <v>621</v>
      </c>
      <c r="C403" s="125" t="s">
        <v>57</v>
      </c>
      <c r="D403" s="147">
        <f>D404</f>
        <v>1341.8</v>
      </c>
    </row>
    <row r="404" spans="1:4" s="104" customFormat="1" ht="25.5">
      <c r="A404" s="95" t="s">
        <v>111</v>
      </c>
      <c r="B404" s="125" t="s">
        <v>621</v>
      </c>
      <c r="C404" s="125" t="s">
        <v>59</v>
      </c>
      <c r="D404" s="147">
        <f>'приложение 5.1.'!G260</f>
        <v>1341.8</v>
      </c>
    </row>
    <row r="405" spans="1:4" s="104" customFormat="1" ht="121.5" customHeight="1">
      <c r="A405" s="87" t="s">
        <v>476</v>
      </c>
      <c r="B405" s="88" t="s">
        <v>350</v>
      </c>
      <c r="C405" s="88"/>
      <c r="D405" s="147">
        <f>D406</f>
        <v>-1328.4</v>
      </c>
    </row>
    <row r="406" spans="1:4" s="104" customFormat="1" ht="25.5">
      <c r="A406" s="87" t="s">
        <v>86</v>
      </c>
      <c r="B406" s="88" t="s">
        <v>350</v>
      </c>
      <c r="C406" s="88" t="s">
        <v>57</v>
      </c>
      <c r="D406" s="147">
        <f>D407</f>
        <v>-1328.4</v>
      </c>
    </row>
    <row r="407" spans="1:4" s="104" customFormat="1" ht="25.5">
      <c r="A407" s="87" t="s">
        <v>111</v>
      </c>
      <c r="B407" s="88" t="s">
        <v>350</v>
      </c>
      <c r="C407" s="88" t="s">
        <v>59</v>
      </c>
      <c r="D407" s="147">
        <f>'приложение 5.1.'!G263</f>
        <v>-1328.4</v>
      </c>
    </row>
    <row r="408" spans="1:4" s="104" customFormat="1" ht="120" customHeight="1">
      <c r="A408" s="87" t="s">
        <v>477</v>
      </c>
      <c r="B408" s="88" t="s">
        <v>351</v>
      </c>
      <c r="C408" s="88"/>
      <c r="D408" s="147">
        <f>D409</f>
        <v>-13.4</v>
      </c>
    </row>
    <row r="409" spans="1:4" s="104" customFormat="1" ht="25.5">
      <c r="A409" s="87" t="s">
        <v>86</v>
      </c>
      <c r="B409" s="88" t="s">
        <v>351</v>
      </c>
      <c r="C409" s="88" t="s">
        <v>57</v>
      </c>
      <c r="D409" s="147">
        <f>D410</f>
        <v>-13.4</v>
      </c>
    </row>
    <row r="410" spans="1:4" s="104" customFormat="1" ht="25.5">
      <c r="A410" s="87" t="s">
        <v>111</v>
      </c>
      <c r="B410" s="88" t="s">
        <v>351</v>
      </c>
      <c r="C410" s="88" t="s">
        <v>59</v>
      </c>
      <c r="D410" s="147">
        <f>'приложение 5.1.'!G266</f>
        <v>-13.4</v>
      </c>
    </row>
    <row r="411" spans="1:4" s="107" customFormat="1" ht="13.5">
      <c r="A411" s="85" t="s">
        <v>337</v>
      </c>
      <c r="B411" s="86" t="s">
        <v>338</v>
      </c>
      <c r="C411" s="86"/>
      <c r="D411" s="146">
        <f>D412</f>
        <v>98.2</v>
      </c>
    </row>
    <row r="412" spans="1:4" s="104" customFormat="1">
      <c r="A412" s="87" t="s">
        <v>217</v>
      </c>
      <c r="B412" s="88" t="s">
        <v>560</v>
      </c>
      <c r="C412" s="88"/>
      <c r="D412" s="147">
        <f>D413</f>
        <v>98.2</v>
      </c>
    </row>
    <row r="413" spans="1:4" s="104" customFormat="1">
      <c r="A413" s="87" t="s">
        <v>71</v>
      </c>
      <c r="B413" s="88" t="s">
        <v>560</v>
      </c>
      <c r="C413" s="88" t="s">
        <v>72</v>
      </c>
      <c r="D413" s="147">
        <f>D414</f>
        <v>98.2</v>
      </c>
    </row>
    <row r="414" spans="1:4" s="104" customFormat="1" ht="25.5">
      <c r="A414" s="87" t="s">
        <v>79</v>
      </c>
      <c r="B414" s="88" t="s">
        <v>560</v>
      </c>
      <c r="C414" s="88" t="s">
        <v>80</v>
      </c>
      <c r="D414" s="147">
        <f>'приложение 5.1.'!G226</f>
        <v>98.2</v>
      </c>
    </row>
    <row r="415" spans="1:4" s="108" customFormat="1" ht="88.5" customHeight="1">
      <c r="A415" s="110" t="s">
        <v>133</v>
      </c>
      <c r="B415" s="82" t="s">
        <v>289</v>
      </c>
      <c r="C415" s="82"/>
      <c r="D415" s="148">
        <f>D416+D424</f>
        <v>-2152.8000000000002</v>
      </c>
    </row>
    <row r="416" spans="1:4" s="113" customFormat="1" ht="27">
      <c r="A416" s="111" t="s">
        <v>290</v>
      </c>
      <c r="B416" s="112" t="s">
        <v>291</v>
      </c>
      <c r="C416" s="112"/>
      <c r="D416" s="146">
        <f>D417</f>
        <v>44.5</v>
      </c>
    </row>
    <row r="417" spans="1:4" s="108" customFormat="1" ht="15">
      <c r="A417" s="95" t="s">
        <v>124</v>
      </c>
      <c r="B417" s="96" t="s">
        <v>292</v>
      </c>
      <c r="C417" s="96"/>
      <c r="D417" s="147">
        <f>D418+D420+D422</f>
        <v>44.5</v>
      </c>
    </row>
    <row r="418" spans="1:4" s="108" customFormat="1" ht="39.75" hidden="1" customHeight="1">
      <c r="A418" s="95" t="s">
        <v>55</v>
      </c>
      <c r="B418" s="96" t="s">
        <v>292</v>
      </c>
      <c r="C418" s="96" t="s">
        <v>56</v>
      </c>
      <c r="D418" s="147">
        <f>D419</f>
        <v>0</v>
      </c>
    </row>
    <row r="419" spans="1:4" s="108" customFormat="1" ht="15" hidden="1">
      <c r="A419" s="95" t="s">
        <v>104</v>
      </c>
      <c r="B419" s="96" t="s">
        <v>292</v>
      </c>
      <c r="C419" s="96" t="s">
        <v>105</v>
      </c>
      <c r="D419" s="147">
        <f>'приложение 5.1.'!G67</f>
        <v>0</v>
      </c>
    </row>
    <row r="420" spans="1:4" s="108" customFormat="1" ht="26.25">
      <c r="A420" s="87" t="s">
        <v>86</v>
      </c>
      <c r="B420" s="96" t="s">
        <v>292</v>
      </c>
      <c r="C420" s="96" t="s">
        <v>57</v>
      </c>
      <c r="D420" s="147">
        <f>D421</f>
        <v>44.5</v>
      </c>
    </row>
    <row r="421" spans="1:4" s="108" customFormat="1" ht="26.25">
      <c r="A421" s="95" t="s">
        <v>58</v>
      </c>
      <c r="B421" s="96" t="s">
        <v>292</v>
      </c>
      <c r="C421" s="96" t="s">
        <v>59</v>
      </c>
      <c r="D421" s="147">
        <f>'приложение 5.1.'!G69</f>
        <v>44.5</v>
      </c>
    </row>
    <row r="422" spans="1:4" s="104" customFormat="1" hidden="1">
      <c r="A422" s="91" t="s">
        <v>71</v>
      </c>
      <c r="B422" s="88" t="s">
        <v>292</v>
      </c>
      <c r="C422" s="88" t="s">
        <v>72</v>
      </c>
      <c r="D422" s="147">
        <f>D423</f>
        <v>0</v>
      </c>
    </row>
    <row r="423" spans="1:4" s="104" customFormat="1" hidden="1">
      <c r="A423" s="91" t="s">
        <v>73</v>
      </c>
      <c r="B423" s="88" t="s">
        <v>292</v>
      </c>
      <c r="C423" s="88" t="s">
        <v>74</v>
      </c>
      <c r="D423" s="147">
        <f>'приложение 5.1.'!G71</f>
        <v>0</v>
      </c>
    </row>
    <row r="424" spans="1:4" s="107" customFormat="1" ht="27">
      <c r="A424" s="114" t="s">
        <v>296</v>
      </c>
      <c r="B424" s="86" t="s">
        <v>297</v>
      </c>
      <c r="C424" s="86"/>
      <c r="D424" s="146">
        <f>D425</f>
        <v>-2197.3000000000002</v>
      </c>
    </row>
    <row r="425" spans="1:4" s="104" customFormat="1">
      <c r="A425" s="87" t="s">
        <v>273</v>
      </c>
      <c r="B425" s="88" t="s">
        <v>298</v>
      </c>
      <c r="C425" s="88"/>
      <c r="D425" s="147">
        <f>D426+D428+D430</f>
        <v>-2197.3000000000002</v>
      </c>
    </row>
    <row r="426" spans="1:4" s="104" customFormat="1" ht="25.5" hidden="1">
      <c r="A426" s="87" t="s">
        <v>86</v>
      </c>
      <c r="B426" s="96" t="s">
        <v>292</v>
      </c>
      <c r="C426" s="96" t="s">
        <v>57</v>
      </c>
      <c r="D426" s="147">
        <f>D427</f>
        <v>0</v>
      </c>
    </row>
    <row r="427" spans="1:4" s="104" customFormat="1" ht="25.5" hidden="1">
      <c r="A427" s="95" t="s">
        <v>58</v>
      </c>
      <c r="B427" s="96" t="s">
        <v>292</v>
      </c>
      <c r="C427" s="96" t="s">
        <v>59</v>
      </c>
      <c r="D427" s="147">
        <f>'приложение 5.1.'!G75</f>
        <v>0</v>
      </c>
    </row>
    <row r="428" spans="1:4" s="104" customFormat="1">
      <c r="A428" s="87" t="s">
        <v>138</v>
      </c>
      <c r="B428" s="88" t="s">
        <v>298</v>
      </c>
      <c r="C428" s="88" t="s">
        <v>139</v>
      </c>
      <c r="D428" s="147">
        <f>D429</f>
        <v>-2197.3000000000002</v>
      </c>
    </row>
    <row r="429" spans="1:4" s="104" customFormat="1">
      <c r="A429" s="87" t="s">
        <v>299</v>
      </c>
      <c r="B429" s="88" t="s">
        <v>298</v>
      </c>
      <c r="C429" s="88" t="s">
        <v>140</v>
      </c>
      <c r="D429" s="147">
        <f>'приложение 5.1.'!G836</f>
        <v>-2197.3000000000002</v>
      </c>
    </row>
    <row r="430" spans="1:4" s="104" customFormat="1" hidden="1">
      <c r="A430" s="87" t="s">
        <v>71</v>
      </c>
      <c r="B430" s="88" t="s">
        <v>298</v>
      </c>
      <c r="C430" s="88" t="s">
        <v>72</v>
      </c>
      <c r="D430" s="147">
        <f>D431</f>
        <v>0</v>
      </c>
    </row>
    <row r="431" spans="1:4" s="104" customFormat="1" hidden="1">
      <c r="A431" s="87" t="s">
        <v>135</v>
      </c>
      <c r="B431" s="88" t="s">
        <v>298</v>
      </c>
      <c r="C431" s="88" t="s">
        <v>136</v>
      </c>
      <c r="D431" s="147">
        <f>'приложение 5.1.'!G99</f>
        <v>0</v>
      </c>
    </row>
    <row r="432" spans="1:4" s="104" customFormat="1" ht="28.5" customHeight="1">
      <c r="A432" s="81" t="s">
        <v>98</v>
      </c>
      <c r="B432" s="97" t="s">
        <v>250</v>
      </c>
      <c r="C432" s="97"/>
      <c r="D432" s="148">
        <f>D433+D505+D509</f>
        <v>-167.5</v>
      </c>
    </row>
    <row r="433" spans="1:4" s="107" customFormat="1" ht="27">
      <c r="A433" s="85" t="s">
        <v>251</v>
      </c>
      <c r="B433" s="115" t="s">
        <v>252</v>
      </c>
      <c r="C433" s="115"/>
      <c r="D433" s="146">
        <f>D434+D437+D444+D450+D453+D458+D467+D470+D473+D476+D481+D484+D489+D492+D499+D502</f>
        <v>-627</v>
      </c>
    </row>
    <row r="434" spans="1:4" s="104" customFormat="1" hidden="1">
      <c r="A434" s="87" t="s">
        <v>123</v>
      </c>
      <c r="B434" s="88" t="s">
        <v>263</v>
      </c>
      <c r="C434" s="88"/>
      <c r="D434" s="147">
        <f>D435</f>
        <v>0</v>
      </c>
    </row>
    <row r="435" spans="1:4" s="104" customFormat="1" ht="40.5" hidden="1" customHeight="1">
      <c r="A435" s="87" t="s">
        <v>55</v>
      </c>
      <c r="B435" s="88" t="s">
        <v>263</v>
      </c>
      <c r="C435" s="88" t="s">
        <v>56</v>
      </c>
      <c r="D435" s="147">
        <f>D436</f>
        <v>0</v>
      </c>
    </row>
    <row r="436" spans="1:4" s="104" customFormat="1" ht="15.75" hidden="1" customHeight="1">
      <c r="A436" s="87" t="s">
        <v>104</v>
      </c>
      <c r="B436" s="88" t="s">
        <v>263</v>
      </c>
      <c r="C436" s="88" t="s">
        <v>105</v>
      </c>
      <c r="D436" s="147">
        <f>'приложение 5.1.'!G55+'приложение 5.1.'!G19</f>
        <v>0</v>
      </c>
    </row>
    <row r="437" spans="1:4" s="104" customFormat="1" hidden="1">
      <c r="A437" s="87" t="s">
        <v>124</v>
      </c>
      <c r="B437" s="94" t="s">
        <v>257</v>
      </c>
      <c r="C437" s="90"/>
      <c r="D437" s="147">
        <f>D438+D440+D442</f>
        <v>0</v>
      </c>
    </row>
    <row r="438" spans="1:4" s="104" customFormat="1" ht="38.25" hidden="1" customHeight="1">
      <c r="A438" s="87" t="s">
        <v>55</v>
      </c>
      <c r="B438" s="94" t="s">
        <v>257</v>
      </c>
      <c r="C438" s="88" t="s">
        <v>56</v>
      </c>
      <c r="D438" s="147">
        <f>D439</f>
        <v>0</v>
      </c>
    </row>
    <row r="439" spans="1:4" s="104" customFormat="1" hidden="1">
      <c r="A439" s="87" t="s">
        <v>104</v>
      </c>
      <c r="B439" s="94" t="s">
        <v>257</v>
      </c>
      <c r="C439" s="88" t="s">
        <v>105</v>
      </c>
      <c r="D439" s="147">
        <f>'приложение 5.1.'!G22+'приложение 5.1.'!G33+'приложение 5.1.'!G48+'приложение 5.1.'!G80</f>
        <v>0</v>
      </c>
    </row>
    <row r="440" spans="1:4" s="104" customFormat="1" ht="25.5" hidden="1">
      <c r="A440" s="87" t="s">
        <v>86</v>
      </c>
      <c r="B440" s="94" t="s">
        <v>257</v>
      </c>
      <c r="C440" s="88" t="s">
        <v>57</v>
      </c>
      <c r="D440" s="147">
        <f>D441</f>
        <v>0</v>
      </c>
    </row>
    <row r="441" spans="1:4" s="104" customFormat="1" ht="25.5" hidden="1">
      <c r="A441" s="87" t="s">
        <v>111</v>
      </c>
      <c r="B441" s="94" t="s">
        <v>257</v>
      </c>
      <c r="C441" s="88" t="s">
        <v>59</v>
      </c>
      <c r="D441" s="147">
        <f>'приложение 5.1.'!G24+'приложение 5.1.'!G35+'приложение 5.1.'!G50+'приложение 5.1.'!G82</f>
        <v>0</v>
      </c>
    </row>
    <row r="442" spans="1:4" s="104" customFormat="1" hidden="1">
      <c r="A442" s="91" t="s">
        <v>71</v>
      </c>
      <c r="B442" s="94" t="s">
        <v>257</v>
      </c>
      <c r="C442" s="88" t="s">
        <v>72</v>
      </c>
      <c r="D442" s="147">
        <f>D443</f>
        <v>0</v>
      </c>
    </row>
    <row r="443" spans="1:4" s="104" customFormat="1" ht="15" hidden="1" customHeight="1">
      <c r="A443" s="91" t="s">
        <v>73</v>
      </c>
      <c r="B443" s="94" t="s">
        <v>257</v>
      </c>
      <c r="C443" s="88" t="s">
        <v>74</v>
      </c>
      <c r="D443" s="147">
        <f>'приложение 5.1.'!G36+'приложение 5.1.'!G52</f>
        <v>0</v>
      </c>
    </row>
    <row r="444" spans="1:4" s="104" customFormat="1" hidden="1">
      <c r="A444" s="89" t="s">
        <v>262</v>
      </c>
      <c r="B444" s="94" t="s">
        <v>256</v>
      </c>
      <c r="C444" s="94"/>
      <c r="D444" s="147">
        <f>D445</f>
        <v>0</v>
      </c>
    </row>
    <row r="445" spans="1:4" s="104" customFormat="1" ht="39" hidden="1" customHeight="1">
      <c r="A445" s="87" t="s">
        <v>55</v>
      </c>
      <c r="B445" s="94" t="s">
        <v>256</v>
      </c>
      <c r="C445" s="94" t="s">
        <v>56</v>
      </c>
      <c r="D445" s="147">
        <f>D446</f>
        <v>0</v>
      </c>
    </row>
    <row r="446" spans="1:4" s="104" customFormat="1" hidden="1">
      <c r="A446" s="87" t="s">
        <v>104</v>
      </c>
      <c r="B446" s="94" t="s">
        <v>256</v>
      </c>
      <c r="C446" s="94" t="s">
        <v>105</v>
      </c>
      <c r="D446" s="147">
        <f>'приложение 5.1.'!G27+'приложение 5.1.'!G42+'приложение 5.1.'!G39</f>
        <v>0</v>
      </c>
    </row>
    <row r="447" spans="1:4" s="104" customFormat="1" hidden="1">
      <c r="A447" s="68" t="s">
        <v>112</v>
      </c>
      <c r="B447" s="69" t="s">
        <v>258</v>
      </c>
      <c r="C447" s="69"/>
      <c r="D447" s="164">
        <f>D448</f>
        <v>0</v>
      </c>
    </row>
    <row r="448" spans="1:4" s="104" customFormat="1" ht="38.25" hidden="1" customHeight="1">
      <c r="A448" s="68" t="s">
        <v>55</v>
      </c>
      <c r="B448" s="69" t="s">
        <v>258</v>
      </c>
      <c r="C448" s="69" t="s">
        <v>56</v>
      </c>
      <c r="D448" s="164">
        <f>D449</f>
        <v>0</v>
      </c>
    </row>
    <row r="449" spans="1:4" s="104" customFormat="1" ht="17.25" hidden="1" customHeight="1">
      <c r="A449" s="68" t="s">
        <v>104</v>
      </c>
      <c r="B449" s="69" t="s">
        <v>258</v>
      </c>
      <c r="C449" s="69" t="s">
        <v>105</v>
      </c>
      <c r="D449" s="164">
        <v>0</v>
      </c>
    </row>
    <row r="450" spans="1:4" s="104" customFormat="1" ht="25.5" hidden="1">
      <c r="A450" s="87" t="s">
        <v>115</v>
      </c>
      <c r="B450" s="88" t="s">
        <v>259</v>
      </c>
      <c r="C450" s="88"/>
      <c r="D450" s="147">
        <f>D451</f>
        <v>0</v>
      </c>
    </row>
    <row r="451" spans="1:4" s="104" customFormat="1" ht="41.25" hidden="1" customHeight="1">
      <c r="A451" s="87" t="s">
        <v>55</v>
      </c>
      <c r="B451" s="88" t="s">
        <v>259</v>
      </c>
      <c r="C451" s="88" t="s">
        <v>56</v>
      </c>
      <c r="D451" s="147">
        <f>D452</f>
        <v>0</v>
      </c>
    </row>
    <row r="452" spans="1:4" s="104" customFormat="1" hidden="1">
      <c r="A452" s="87" t="s">
        <v>104</v>
      </c>
      <c r="B452" s="88" t="s">
        <v>259</v>
      </c>
      <c r="C452" s="88" t="s">
        <v>105</v>
      </c>
      <c r="D452" s="147">
        <f>'приложение 5.1.'!G87</f>
        <v>0</v>
      </c>
    </row>
    <row r="453" spans="1:4" s="104" customFormat="1" hidden="1">
      <c r="A453" s="87" t="s">
        <v>273</v>
      </c>
      <c r="B453" s="88" t="s">
        <v>274</v>
      </c>
      <c r="C453" s="90"/>
      <c r="D453" s="147">
        <f>D454</f>
        <v>0</v>
      </c>
    </row>
    <row r="454" spans="1:4" s="104" customFormat="1" ht="25.5" hidden="1">
      <c r="A454" s="87" t="s">
        <v>86</v>
      </c>
      <c r="B454" s="88" t="s">
        <v>274</v>
      </c>
      <c r="C454" s="88" t="s">
        <v>57</v>
      </c>
      <c r="D454" s="147">
        <f>D455</f>
        <v>0</v>
      </c>
    </row>
    <row r="455" spans="1:4" s="104" customFormat="1" ht="25.5" hidden="1">
      <c r="A455" s="87" t="s">
        <v>111</v>
      </c>
      <c r="B455" s="88" t="s">
        <v>274</v>
      </c>
      <c r="C455" s="88" t="s">
        <v>59</v>
      </c>
      <c r="D455" s="147">
        <f>'приложение 5.1.'!G93+'приложение 5.1.'!G117</f>
        <v>0</v>
      </c>
    </row>
    <row r="456" spans="1:4" s="104" customFormat="1" hidden="1">
      <c r="A456" s="87" t="s">
        <v>146</v>
      </c>
      <c r="B456" s="88" t="s">
        <v>274</v>
      </c>
      <c r="C456" s="88" t="s">
        <v>147</v>
      </c>
      <c r="D456" s="147">
        <f>D457</f>
        <v>0</v>
      </c>
    </row>
    <row r="457" spans="1:4" s="104" customFormat="1" ht="25.5" hidden="1">
      <c r="A457" s="87" t="s">
        <v>148</v>
      </c>
      <c r="B457" s="88" t="s">
        <v>274</v>
      </c>
      <c r="C457" s="88" t="s">
        <v>149</v>
      </c>
      <c r="D457" s="147">
        <f>'приложение 5.1.'!G752</f>
        <v>0</v>
      </c>
    </row>
    <row r="458" spans="1:4" s="104" customFormat="1" ht="25.5">
      <c r="A458" s="87" t="s">
        <v>200</v>
      </c>
      <c r="B458" s="94" t="s">
        <v>364</v>
      </c>
      <c r="C458" s="88"/>
      <c r="D458" s="147">
        <f>D459+D461+D463+D465</f>
        <v>-12705.1</v>
      </c>
    </row>
    <row r="459" spans="1:4" s="104" customFormat="1" ht="38.25" customHeight="1">
      <c r="A459" s="87" t="s">
        <v>55</v>
      </c>
      <c r="B459" s="88" t="s">
        <v>364</v>
      </c>
      <c r="C459" s="88" t="s">
        <v>56</v>
      </c>
      <c r="D459" s="147">
        <f>D460</f>
        <v>-24</v>
      </c>
    </row>
    <row r="460" spans="1:4" s="104" customFormat="1">
      <c r="A460" s="87" t="s">
        <v>67</v>
      </c>
      <c r="B460" s="88" t="s">
        <v>364</v>
      </c>
      <c r="C460" s="88" t="s">
        <v>68</v>
      </c>
      <c r="D460" s="147">
        <f>'приложение 5.1.'!G456</f>
        <v>-24</v>
      </c>
    </row>
    <row r="461" spans="1:4" s="104" customFormat="1" ht="25.5">
      <c r="A461" s="87" t="s">
        <v>86</v>
      </c>
      <c r="B461" s="88" t="s">
        <v>364</v>
      </c>
      <c r="C461" s="88" t="s">
        <v>57</v>
      </c>
      <c r="D461" s="147">
        <f>D462</f>
        <v>-1146</v>
      </c>
    </row>
    <row r="462" spans="1:4" s="104" customFormat="1" ht="25.5">
      <c r="A462" s="87" t="s">
        <v>111</v>
      </c>
      <c r="B462" s="88" t="s">
        <v>364</v>
      </c>
      <c r="C462" s="88" t="s">
        <v>59</v>
      </c>
      <c r="D462" s="147">
        <f>'приложение 5.1.'!G458</f>
        <v>-1146</v>
      </c>
    </row>
    <row r="463" spans="1:4" s="104" customFormat="1" ht="25.5">
      <c r="A463" s="87" t="s">
        <v>88</v>
      </c>
      <c r="B463" s="94" t="s">
        <v>364</v>
      </c>
      <c r="C463" s="88" t="s">
        <v>49</v>
      </c>
      <c r="D463" s="147">
        <f>D464</f>
        <v>-11535.1</v>
      </c>
    </row>
    <row r="464" spans="1:4" s="104" customFormat="1">
      <c r="A464" s="87" t="s">
        <v>66</v>
      </c>
      <c r="B464" s="94" t="s">
        <v>364</v>
      </c>
      <c r="C464" s="88" t="s">
        <v>64</v>
      </c>
      <c r="D464" s="147">
        <f>'приложение 5.1.'!G299</f>
        <v>-11535.1</v>
      </c>
    </row>
    <row r="465" spans="1:4" s="104" customFormat="1" hidden="1">
      <c r="A465" s="91" t="s">
        <v>71</v>
      </c>
      <c r="B465" s="88" t="s">
        <v>364</v>
      </c>
      <c r="C465" s="88" t="s">
        <v>72</v>
      </c>
      <c r="D465" s="147">
        <f>D466</f>
        <v>0</v>
      </c>
    </row>
    <row r="466" spans="1:4" s="104" customFormat="1" hidden="1">
      <c r="A466" s="91" t="s">
        <v>73</v>
      </c>
      <c r="B466" s="88" t="s">
        <v>364</v>
      </c>
      <c r="C466" s="88" t="s">
        <v>74</v>
      </c>
      <c r="D466" s="147">
        <f>'приложение 5.1.'!G460</f>
        <v>0</v>
      </c>
    </row>
    <row r="467" spans="1:4" s="104" customFormat="1" ht="88.5" customHeight="1">
      <c r="A467" s="138" t="s">
        <v>587</v>
      </c>
      <c r="B467" s="3" t="s">
        <v>586</v>
      </c>
      <c r="C467" s="2"/>
      <c r="D467" s="147">
        <f>D468</f>
        <v>12078.1</v>
      </c>
    </row>
    <row r="468" spans="1:4" s="104" customFormat="1" ht="25.5">
      <c r="A468" s="4" t="s">
        <v>88</v>
      </c>
      <c r="B468" s="3" t="s">
        <v>586</v>
      </c>
      <c r="C468" s="6" t="s">
        <v>49</v>
      </c>
      <c r="D468" s="147">
        <f>D469</f>
        <v>12078.1</v>
      </c>
    </row>
    <row r="469" spans="1:4" s="104" customFormat="1">
      <c r="A469" s="4" t="s">
        <v>66</v>
      </c>
      <c r="B469" s="3" t="s">
        <v>586</v>
      </c>
      <c r="C469" s="6" t="s">
        <v>64</v>
      </c>
      <c r="D469" s="147">
        <f>'приложение 5.1.'!G302</f>
        <v>12078.1</v>
      </c>
    </row>
    <row r="470" spans="1:4" s="104" customFormat="1" ht="129.75" hidden="1" customHeight="1">
      <c r="A470" s="98" t="s">
        <v>461</v>
      </c>
      <c r="B470" s="96" t="s">
        <v>536</v>
      </c>
      <c r="C470" s="96"/>
      <c r="D470" s="147">
        <f>D471</f>
        <v>0</v>
      </c>
    </row>
    <row r="471" spans="1:4" s="104" customFormat="1" ht="25.5" hidden="1">
      <c r="A471" s="87" t="s">
        <v>86</v>
      </c>
      <c r="B471" s="96" t="s">
        <v>536</v>
      </c>
      <c r="C471" s="96" t="s">
        <v>57</v>
      </c>
      <c r="D471" s="147">
        <f>D472</f>
        <v>0</v>
      </c>
    </row>
    <row r="472" spans="1:4" s="104" customFormat="1" ht="25.5" hidden="1">
      <c r="A472" s="95" t="s">
        <v>111</v>
      </c>
      <c r="B472" s="96" t="s">
        <v>536</v>
      </c>
      <c r="C472" s="96" t="s">
        <v>59</v>
      </c>
      <c r="D472" s="147">
        <f>'приложение 5.1.'!G61</f>
        <v>0</v>
      </c>
    </row>
    <row r="473" spans="1:4" s="104" customFormat="1" ht="169.5" hidden="1" customHeight="1">
      <c r="A473" s="98" t="s">
        <v>467</v>
      </c>
      <c r="B473" s="118" t="s">
        <v>462</v>
      </c>
      <c r="C473" s="119"/>
      <c r="D473" s="147">
        <f>D474</f>
        <v>0</v>
      </c>
    </row>
    <row r="474" spans="1:4" s="104" customFormat="1" ht="43.5" hidden="1" customHeight="1">
      <c r="A474" s="95" t="s">
        <v>55</v>
      </c>
      <c r="B474" s="118" t="s">
        <v>462</v>
      </c>
      <c r="C474" s="96" t="s">
        <v>56</v>
      </c>
      <c r="D474" s="147">
        <f>D475</f>
        <v>0</v>
      </c>
    </row>
    <row r="475" spans="1:4" s="104" customFormat="1" ht="17.25" hidden="1" customHeight="1">
      <c r="A475" s="95" t="s">
        <v>104</v>
      </c>
      <c r="B475" s="118" t="s">
        <v>462</v>
      </c>
      <c r="C475" s="96" t="s">
        <v>105</v>
      </c>
      <c r="D475" s="147">
        <f>'приложение 5.1.'!G132</f>
        <v>0</v>
      </c>
    </row>
    <row r="476" spans="1:4" s="104" customFormat="1" ht="172.5" hidden="1" customHeight="1">
      <c r="A476" s="89" t="s">
        <v>468</v>
      </c>
      <c r="B476" s="94" t="s">
        <v>275</v>
      </c>
      <c r="C476" s="90"/>
      <c r="D476" s="147">
        <f>D477+D479</f>
        <v>0</v>
      </c>
    </row>
    <row r="477" spans="1:4" s="104" customFormat="1" ht="40.5" hidden="1" customHeight="1">
      <c r="A477" s="87" t="s">
        <v>55</v>
      </c>
      <c r="B477" s="94" t="s">
        <v>275</v>
      </c>
      <c r="C477" s="88" t="s">
        <v>56</v>
      </c>
      <c r="D477" s="147">
        <f>D478</f>
        <v>0</v>
      </c>
    </row>
    <row r="478" spans="1:4" s="104" customFormat="1" hidden="1">
      <c r="A478" s="87" t="s">
        <v>104</v>
      </c>
      <c r="B478" s="94" t="s">
        <v>275</v>
      </c>
      <c r="C478" s="88" t="s">
        <v>105</v>
      </c>
      <c r="D478" s="147">
        <f>'приложение 5.1.'!G135</f>
        <v>0</v>
      </c>
    </row>
    <row r="479" spans="1:4" s="104" customFormat="1" ht="25.5" hidden="1">
      <c r="A479" s="87" t="s">
        <v>86</v>
      </c>
      <c r="B479" s="94" t="s">
        <v>275</v>
      </c>
      <c r="C479" s="88" t="s">
        <v>57</v>
      </c>
      <c r="D479" s="147">
        <f>D480</f>
        <v>0</v>
      </c>
    </row>
    <row r="480" spans="1:4" s="104" customFormat="1" ht="25.5" hidden="1">
      <c r="A480" s="87" t="s">
        <v>111</v>
      </c>
      <c r="B480" s="94" t="s">
        <v>275</v>
      </c>
      <c r="C480" s="88" t="s">
        <v>59</v>
      </c>
      <c r="D480" s="147">
        <f>'приложение 5.1.'!G137</f>
        <v>0</v>
      </c>
    </row>
    <row r="481" spans="1:4" s="104" customFormat="1" ht="76.5" hidden="1">
      <c r="A481" s="87" t="s">
        <v>498</v>
      </c>
      <c r="B481" s="88" t="s">
        <v>442</v>
      </c>
      <c r="C481" s="88"/>
      <c r="D481" s="147">
        <f>D482</f>
        <v>0</v>
      </c>
    </row>
    <row r="482" spans="1:4" s="104" customFormat="1" ht="25.5" hidden="1">
      <c r="A482" s="87" t="s">
        <v>86</v>
      </c>
      <c r="B482" s="88" t="s">
        <v>442</v>
      </c>
      <c r="C482" s="88" t="s">
        <v>57</v>
      </c>
      <c r="D482" s="147">
        <f>D483</f>
        <v>0</v>
      </c>
    </row>
    <row r="483" spans="1:4" s="104" customFormat="1" ht="25.5" hidden="1">
      <c r="A483" s="87" t="s">
        <v>111</v>
      </c>
      <c r="B483" s="88" t="s">
        <v>442</v>
      </c>
      <c r="C483" s="88" t="s">
        <v>59</v>
      </c>
      <c r="D483" s="147">
        <f>'приложение 5.1.'!G738</f>
        <v>0</v>
      </c>
    </row>
    <row r="484" spans="1:4" s="104" customFormat="1" ht="62.25" hidden="1" customHeight="1">
      <c r="A484" s="87" t="s">
        <v>478</v>
      </c>
      <c r="B484" s="94" t="s">
        <v>365</v>
      </c>
      <c r="C484" s="90"/>
      <c r="D484" s="147">
        <f>D485+D487</f>
        <v>0</v>
      </c>
    </row>
    <row r="485" spans="1:4" s="104" customFormat="1" ht="37.5" hidden="1" customHeight="1">
      <c r="A485" s="87" t="s">
        <v>55</v>
      </c>
      <c r="B485" s="94" t="s">
        <v>365</v>
      </c>
      <c r="C485" s="88" t="s">
        <v>56</v>
      </c>
      <c r="D485" s="147">
        <f>D486</f>
        <v>0</v>
      </c>
    </row>
    <row r="486" spans="1:4" s="104" customFormat="1" ht="13.5" hidden="1" customHeight="1">
      <c r="A486" s="87" t="s">
        <v>104</v>
      </c>
      <c r="B486" s="94" t="s">
        <v>365</v>
      </c>
      <c r="C486" s="88" t="s">
        <v>105</v>
      </c>
      <c r="D486" s="147">
        <f>'приложение 5.1.'!G305</f>
        <v>0</v>
      </c>
    </row>
    <row r="487" spans="1:4" s="104" customFormat="1" ht="25.5" hidden="1">
      <c r="A487" s="87" t="s">
        <v>86</v>
      </c>
      <c r="B487" s="94" t="s">
        <v>365</v>
      </c>
      <c r="C487" s="88" t="s">
        <v>57</v>
      </c>
      <c r="D487" s="147">
        <f>D488</f>
        <v>0</v>
      </c>
    </row>
    <row r="488" spans="1:4" s="104" customFormat="1" ht="25.5" hidden="1">
      <c r="A488" s="87" t="s">
        <v>111</v>
      </c>
      <c r="B488" s="94" t="s">
        <v>365</v>
      </c>
      <c r="C488" s="88" t="s">
        <v>59</v>
      </c>
      <c r="D488" s="147">
        <f>'приложение 5.1.'!G307</f>
        <v>0</v>
      </c>
    </row>
    <row r="489" spans="1:4" s="104" customFormat="1" hidden="1">
      <c r="A489" s="87" t="s">
        <v>217</v>
      </c>
      <c r="B489" s="88" t="s">
        <v>559</v>
      </c>
      <c r="C489" s="88"/>
      <c r="D489" s="147">
        <f>D490</f>
        <v>0</v>
      </c>
    </row>
    <row r="490" spans="1:4" s="104" customFormat="1" ht="46.5" hidden="1" customHeight="1">
      <c r="A490" s="87" t="s">
        <v>55</v>
      </c>
      <c r="B490" s="88" t="s">
        <v>559</v>
      </c>
      <c r="C490" s="88" t="s">
        <v>56</v>
      </c>
      <c r="D490" s="147">
        <f>D491</f>
        <v>0</v>
      </c>
    </row>
    <row r="491" spans="1:4" s="104" customFormat="1" hidden="1">
      <c r="A491" s="87" t="s">
        <v>67</v>
      </c>
      <c r="B491" s="88" t="s">
        <v>559</v>
      </c>
      <c r="C491" s="88" t="s">
        <v>68</v>
      </c>
      <c r="D491" s="147">
        <f>'приложение 5.1.'!G206</f>
        <v>0</v>
      </c>
    </row>
    <row r="492" spans="1:4" s="104" customFormat="1" ht="49.5" hidden="1" customHeight="1">
      <c r="A492" s="87" t="s">
        <v>473</v>
      </c>
      <c r="B492" s="88" t="s">
        <v>253</v>
      </c>
      <c r="C492" s="90"/>
      <c r="D492" s="147">
        <f>D493+D495+D497</f>
        <v>0</v>
      </c>
    </row>
    <row r="493" spans="1:4" s="104" customFormat="1" ht="39" hidden="1" customHeight="1">
      <c r="A493" s="87" t="s">
        <v>55</v>
      </c>
      <c r="B493" s="88" t="s">
        <v>253</v>
      </c>
      <c r="C493" s="88" t="s">
        <v>56</v>
      </c>
      <c r="D493" s="147">
        <f>D494</f>
        <v>0</v>
      </c>
    </row>
    <row r="494" spans="1:4" s="104" customFormat="1" hidden="1">
      <c r="A494" s="87" t="s">
        <v>67</v>
      </c>
      <c r="B494" s="88" t="s">
        <v>253</v>
      </c>
      <c r="C494" s="88" t="s">
        <v>68</v>
      </c>
      <c r="D494" s="147">
        <f>'приложение 5.1.'!G196</f>
        <v>0</v>
      </c>
    </row>
    <row r="495" spans="1:4" s="104" customFormat="1" ht="18.75" hidden="1" customHeight="1">
      <c r="A495" s="87" t="s">
        <v>86</v>
      </c>
      <c r="B495" s="88" t="s">
        <v>253</v>
      </c>
      <c r="C495" s="88" t="s">
        <v>57</v>
      </c>
      <c r="D495" s="147">
        <f>D496</f>
        <v>0</v>
      </c>
    </row>
    <row r="496" spans="1:4" s="104" customFormat="1" ht="25.5" hidden="1">
      <c r="A496" s="87" t="s">
        <v>111</v>
      </c>
      <c r="B496" s="88" t="s">
        <v>253</v>
      </c>
      <c r="C496" s="88" t="s">
        <v>59</v>
      </c>
      <c r="D496" s="147">
        <f>'приложение 5.1.'!G198</f>
        <v>0</v>
      </c>
    </row>
    <row r="497" spans="1:4" s="104" customFormat="1" ht="25.5" hidden="1">
      <c r="A497" s="87" t="s">
        <v>247</v>
      </c>
      <c r="B497" s="88" t="s">
        <v>253</v>
      </c>
      <c r="C497" s="88" t="s">
        <v>49</v>
      </c>
      <c r="D497" s="147">
        <f>D498</f>
        <v>0</v>
      </c>
    </row>
    <row r="498" spans="1:4" s="104" customFormat="1" hidden="1">
      <c r="A498" s="87" t="s">
        <v>51</v>
      </c>
      <c r="B498" s="88" t="s">
        <v>253</v>
      </c>
      <c r="C498" s="88" t="s">
        <v>50</v>
      </c>
      <c r="D498" s="147">
        <f>'приложение 5.1.'!G200</f>
        <v>0</v>
      </c>
    </row>
    <row r="499" spans="1:4" s="104" customFormat="1" ht="51" hidden="1">
      <c r="A499" s="87" t="s">
        <v>474</v>
      </c>
      <c r="B499" s="88" t="s">
        <v>254</v>
      </c>
      <c r="C499" s="90"/>
      <c r="D499" s="147">
        <f>D500</f>
        <v>0</v>
      </c>
    </row>
    <row r="500" spans="1:4" s="104" customFormat="1" ht="41.25" hidden="1" customHeight="1">
      <c r="A500" s="87" t="s">
        <v>55</v>
      </c>
      <c r="B500" s="88" t="s">
        <v>254</v>
      </c>
      <c r="C500" s="88" t="s">
        <v>56</v>
      </c>
      <c r="D500" s="147">
        <f>D501</f>
        <v>0</v>
      </c>
    </row>
    <row r="501" spans="1:4" s="104" customFormat="1" hidden="1">
      <c r="A501" s="87" t="s">
        <v>67</v>
      </c>
      <c r="B501" s="88" t="s">
        <v>254</v>
      </c>
      <c r="C501" s="88" t="s">
        <v>68</v>
      </c>
      <c r="D501" s="147">
        <f>'приложение 5.1.'!G203</f>
        <v>0</v>
      </c>
    </row>
    <row r="502" spans="1:4" s="104" customFormat="1" ht="140.25" hidden="1">
      <c r="A502" s="72" t="s">
        <v>491</v>
      </c>
      <c r="B502" s="73" t="s">
        <v>525</v>
      </c>
      <c r="C502" s="73"/>
      <c r="D502" s="147">
        <f>D503</f>
        <v>0</v>
      </c>
    </row>
    <row r="503" spans="1:4" s="104" customFormat="1" ht="51" hidden="1">
      <c r="A503" s="68" t="s">
        <v>55</v>
      </c>
      <c r="B503" s="73" t="s">
        <v>525</v>
      </c>
      <c r="C503" s="65" t="s">
        <v>56</v>
      </c>
      <c r="D503" s="147">
        <f>D504</f>
        <v>0</v>
      </c>
    </row>
    <row r="504" spans="1:4" s="104" customFormat="1" hidden="1">
      <c r="A504" s="68" t="s">
        <v>104</v>
      </c>
      <c r="B504" s="73" t="s">
        <v>525</v>
      </c>
      <c r="C504" s="65" t="s">
        <v>105</v>
      </c>
      <c r="D504" s="147">
        <f>'приложение 5.1.'!G463</f>
        <v>0</v>
      </c>
    </row>
    <row r="505" spans="1:4" s="107" customFormat="1" ht="27">
      <c r="A505" s="85" t="s">
        <v>269</v>
      </c>
      <c r="B505" s="86" t="s">
        <v>270</v>
      </c>
      <c r="C505" s="86"/>
      <c r="D505" s="146">
        <f>D506</f>
        <v>181.4</v>
      </c>
    </row>
    <row r="506" spans="1:4" s="104" customFormat="1">
      <c r="A506" s="87" t="s">
        <v>217</v>
      </c>
      <c r="B506" s="88" t="s">
        <v>540</v>
      </c>
      <c r="C506" s="88"/>
      <c r="D506" s="147">
        <f>D507</f>
        <v>181.4</v>
      </c>
    </row>
    <row r="507" spans="1:4" s="104" customFormat="1" ht="25.5">
      <c r="A507" s="87" t="s">
        <v>86</v>
      </c>
      <c r="B507" s="88" t="s">
        <v>540</v>
      </c>
      <c r="C507" s="88" t="s">
        <v>57</v>
      </c>
      <c r="D507" s="147">
        <f>D508</f>
        <v>181.4</v>
      </c>
    </row>
    <row r="508" spans="1:4" s="104" customFormat="1" ht="25.5">
      <c r="A508" s="87" t="s">
        <v>111</v>
      </c>
      <c r="B508" s="88" t="s">
        <v>540</v>
      </c>
      <c r="C508" s="88" t="s">
        <v>59</v>
      </c>
      <c r="D508" s="147">
        <f>'приложение 5.1.'!G121</f>
        <v>181.4</v>
      </c>
    </row>
    <row r="509" spans="1:4" s="107" customFormat="1" ht="27">
      <c r="A509" s="85" t="s">
        <v>271</v>
      </c>
      <c r="B509" s="86" t="s">
        <v>272</v>
      </c>
      <c r="C509" s="86"/>
      <c r="D509" s="146">
        <f>D510</f>
        <v>278.10000000000002</v>
      </c>
    </row>
    <row r="510" spans="1:4" s="104" customFormat="1">
      <c r="A510" s="87" t="s">
        <v>217</v>
      </c>
      <c r="B510" s="88" t="s">
        <v>553</v>
      </c>
      <c r="C510" s="88"/>
      <c r="D510" s="147">
        <f>D511</f>
        <v>278.10000000000002</v>
      </c>
    </row>
    <row r="511" spans="1:4" s="104" customFormat="1" ht="25.5">
      <c r="A511" s="87" t="s">
        <v>86</v>
      </c>
      <c r="B511" s="88" t="s">
        <v>553</v>
      </c>
      <c r="C511" s="88" t="s">
        <v>57</v>
      </c>
      <c r="D511" s="147">
        <f>D512</f>
        <v>278.10000000000002</v>
      </c>
    </row>
    <row r="512" spans="1:4" s="104" customFormat="1" ht="25.5">
      <c r="A512" s="87" t="s">
        <v>111</v>
      </c>
      <c r="B512" s="88" t="s">
        <v>553</v>
      </c>
      <c r="C512" s="88" t="s">
        <v>59</v>
      </c>
      <c r="D512" s="147">
        <f>'приложение 5.1.'!G125+'приложение 5.1.'!G358</f>
        <v>278.10000000000002</v>
      </c>
    </row>
    <row r="513" spans="1:4" s="108" customFormat="1" ht="43.5">
      <c r="A513" s="81" t="s">
        <v>366</v>
      </c>
      <c r="B513" s="97" t="s">
        <v>367</v>
      </c>
      <c r="C513" s="82"/>
      <c r="D513" s="148">
        <f>D514+D531+D535+D539</f>
        <v>31189.8</v>
      </c>
    </row>
    <row r="514" spans="1:4" s="107" customFormat="1" ht="27">
      <c r="A514" s="85" t="s">
        <v>368</v>
      </c>
      <c r="B514" s="115" t="s">
        <v>369</v>
      </c>
      <c r="C514" s="86"/>
      <c r="D514" s="146">
        <f>D515+D522+D525+D528</f>
        <v>2846</v>
      </c>
    </row>
    <row r="515" spans="1:4" s="104" customFormat="1" ht="25.5">
      <c r="A515" s="87" t="s">
        <v>200</v>
      </c>
      <c r="B515" s="94" t="s">
        <v>331</v>
      </c>
      <c r="C515" s="88"/>
      <c r="D515" s="147">
        <f>D516+D518+D520</f>
        <v>6</v>
      </c>
    </row>
    <row r="516" spans="1:4" s="104" customFormat="1" ht="51" hidden="1">
      <c r="A516" s="87" t="s">
        <v>55</v>
      </c>
      <c r="B516" s="94" t="s">
        <v>331</v>
      </c>
      <c r="C516" s="88" t="s">
        <v>56</v>
      </c>
      <c r="D516" s="147">
        <f>D517</f>
        <v>0</v>
      </c>
    </row>
    <row r="517" spans="1:4" s="104" customFormat="1" hidden="1">
      <c r="A517" s="87" t="s">
        <v>67</v>
      </c>
      <c r="B517" s="94" t="s">
        <v>331</v>
      </c>
      <c r="C517" s="88" t="s">
        <v>68</v>
      </c>
      <c r="D517" s="147">
        <f>'приложение 5.1.'!G312</f>
        <v>0</v>
      </c>
    </row>
    <row r="518" spans="1:4" s="104" customFormat="1" ht="25.5" hidden="1">
      <c r="A518" s="87" t="s">
        <v>86</v>
      </c>
      <c r="B518" s="94" t="s">
        <v>331</v>
      </c>
      <c r="C518" s="88" t="s">
        <v>57</v>
      </c>
      <c r="D518" s="147">
        <f>D519</f>
        <v>0</v>
      </c>
    </row>
    <row r="519" spans="1:4" s="104" customFormat="1" ht="25.5" hidden="1">
      <c r="A519" s="87" t="s">
        <v>111</v>
      </c>
      <c r="B519" s="94" t="s">
        <v>331</v>
      </c>
      <c r="C519" s="88" t="s">
        <v>59</v>
      </c>
      <c r="D519" s="147">
        <f>'приложение 5.1.'!G314</f>
        <v>0</v>
      </c>
    </row>
    <row r="520" spans="1:4" s="104" customFormat="1">
      <c r="A520" s="91" t="s">
        <v>71</v>
      </c>
      <c r="B520" s="94" t="s">
        <v>331</v>
      </c>
      <c r="C520" s="88" t="s">
        <v>72</v>
      </c>
      <c r="D520" s="147">
        <f>D521</f>
        <v>6</v>
      </c>
    </row>
    <row r="521" spans="1:4" s="104" customFormat="1">
      <c r="A521" s="91" t="s">
        <v>73</v>
      </c>
      <c r="B521" s="94" t="s">
        <v>331</v>
      </c>
      <c r="C521" s="88" t="s">
        <v>74</v>
      </c>
      <c r="D521" s="147">
        <f>'приложение 5.1.'!G316</f>
        <v>6</v>
      </c>
    </row>
    <row r="522" spans="1:4" s="104" customFormat="1" hidden="1">
      <c r="A522" s="87" t="s">
        <v>217</v>
      </c>
      <c r="B522" s="94" t="s">
        <v>572</v>
      </c>
      <c r="C522" s="88"/>
      <c r="D522" s="147">
        <f>D523</f>
        <v>0</v>
      </c>
    </row>
    <row r="523" spans="1:4" s="104" customFormat="1" ht="25.5" hidden="1">
      <c r="A523" s="87" t="s">
        <v>86</v>
      </c>
      <c r="B523" s="94" t="s">
        <v>572</v>
      </c>
      <c r="C523" s="88" t="s">
        <v>57</v>
      </c>
      <c r="D523" s="147">
        <f>D524</f>
        <v>0</v>
      </c>
    </row>
    <row r="524" spans="1:4" s="104" customFormat="1" ht="25.5" hidden="1">
      <c r="A524" s="87" t="s">
        <v>111</v>
      </c>
      <c r="B524" s="94" t="s">
        <v>572</v>
      </c>
      <c r="C524" s="88" t="s">
        <v>59</v>
      </c>
      <c r="D524" s="147">
        <f>'приложение 5.1.'!G319</f>
        <v>0</v>
      </c>
    </row>
    <row r="525" spans="1:4" s="104" customFormat="1" ht="63.75">
      <c r="A525" s="211" t="s">
        <v>479</v>
      </c>
      <c r="B525" s="125" t="s">
        <v>628</v>
      </c>
      <c r="C525" s="125"/>
      <c r="D525" s="147">
        <f>D526</f>
        <v>2527.6</v>
      </c>
    </row>
    <row r="526" spans="1:4" s="104" customFormat="1" ht="25.5">
      <c r="A526" s="87" t="s">
        <v>86</v>
      </c>
      <c r="B526" s="125" t="s">
        <v>628</v>
      </c>
      <c r="C526" s="125" t="s">
        <v>57</v>
      </c>
      <c r="D526" s="147">
        <f>D527</f>
        <v>2527.6</v>
      </c>
    </row>
    <row r="527" spans="1:4" s="104" customFormat="1" ht="25.5">
      <c r="A527" s="95" t="s">
        <v>111</v>
      </c>
      <c r="B527" s="125" t="s">
        <v>628</v>
      </c>
      <c r="C527" s="125" t="s">
        <v>59</v>
      </c>
      <c r="D527" s="147">
        <f>'приложение 5.1.'!G322</f>
        <v>2527.6</v>
      </c>
    </row>
    <row r="528" spans="1:4" s="104" customFormat="1" ht="76.5">
      <c r="A528" s="211" t="s">
        <v>584</v>
      </c>
      <c r="B528" s="125" t="s">
        <v>629</v>
      </c>
      <c r="C528" s="125"/>
      <c r="D528" s="147">
        <f>D529</f>
        <v>312.39999999999998</v>
      </c>
    </row>
    <row r="529" spans="1:4" s="104" customFormat="1" ht="25.5">
      <c r="A529" s="87" t="s">
        <v>86</v>
      </c>
      <c r="B529" s="125" t="s">
        <v>629</v>
      </c>
      <c r="C529" s="125" t="s">
        <v>57</v>
      </c>
      <c r="D529" s="147">
        <f>D530</f>
        <v>312.39999999999998</v>
      </c>
    </row>
    <row r="530" spans="1:4" s="104" customFormat="1" ht="25.5">
      <c r="A530" s="95" t="s">
        <v>111</v>
      </c>
      <c r="B530" s="125" t="s">
        <v>629</v>
      </c>
      <c r="C530" s="125" t="s">
        <v>59</v>
      </c>
      <c r="D530" s="147">
        <f>'приложение 5.1.'!G325</f>
        <v>312.39999999999998</v>
      </c>
    </row>
    <row r="531" spans="1:4" s="107" customFormat="1" ht="13.5">
      <c r="A531" s="85" t="s">
        <v>370</v>
      </c>
      <c r="B531" s="115" t="s">
        <v>371</v>
      </c>
      <c r="C531" s="86"/>
      <c r="D531" s="146">
        <f>D532</f>
        <v>82.8</v>
      </c>
    </row>
    <row r="532" spans="1:4" s="104" customFormat="1">
      <c r="A532" s="87" t="s">
        <v>217</v>
      </c>
      <c r="B532" s="94" t="s">
        <v>571</v>
      </c>
      <c r="C532" s="88"/>
      <c r="D532" s="147">
        <f>D533</f>
        <v>82.8</v>
      </c>
    </row>
    <row r="533" spans="1:4" s="104" customFormat="1" ht="25.5">
      <c r="A533" s="87" t="s">
        <v>86</v>
      </c>
      <c r="B533" s="94" t="s">
        <v>571</v>
      </c>
      <c r="C533" s="88" t="s">
        <v>57</v>
      </c>
      <c r="D533" s="147">
        <f>D534</f>
        <v>82.8</v>
      </c>
    </row>
    <row r="534" spans="1:4" s="104" customFormat="1" ht="25.5">
      <c r="A534" s="87" t="s">
        <v>111</v>
      </c>
      <c r="B534" s="94" t="s">
        <v>571</v>
      </c>
      <c r="C534" s="88" t="s">
        <v>59</v>
      </c>
      <c r="D534" s="147">
        <f>'приложение 5.1.'!G329</f>
        <v>82.8</v>
      </c>
    </row>
    <row r="535" spans="1:4" s="107" customFormat="1" ht="27">
      <c r="A535" s="85" t="s">
        <v>372</v>
      </c>
      <c r="B535" s="115" t="s">
        <v>373</v>
      </c>
      <c r="C535" s="86"/>
      <c r="D535" s="146">
        <f>D536</f>
        <v>50</v>
      </c>
    </row>
    <row r="536" spans="1:4" s="104" customFormat="1">
      <c r="A536" s="87" t="s">
        <v>217</v>
      </c>
      <c r="B536" s="94" t="s">
        <v>570</v>
      </c>
      <c r="C536" s="88"/>
      <c r="D536" s="147">
        <f>D537</f>
        <v>50</v>
      </c>
    </row>
    <row r="537" spans="1:4" s="104" customFormat="1" ht="25.5">
      <c r="A537" s="87" t="s">
        <v>86</v>
      </c>
      <c r="B537" s="94" t="s">
        <v>570</v>
      </c>
      <c r="C537" s="88" t="s">
        <v>57</v>
      </c>
      <c r="D537" s="147">
        <f>D538</f>
        <v>50</v>
      </c>
    </row>
    <row r="538" spans="1:4" s="104" customFormat="1" ht="25.5">
      <c r="A538" s="87" t="s">
        <v>111</v>
      </c>
      <c r="B538" s="94" t="s">
        <v>570</v>
      </c>
      <c r="C538" s="88" t="s">
        <v>59</v>
      </c>
      <c r="D538" s="147">
        <f>'приложение 5.1.'!G333</f>
        <v>50</v>
      </c>
    </row>
    <row r="539" spans="1:4" s="107" customFormat="1" ht="13.5">
      <c r="A539" s="85" t="s">
        <v>392</v>
      </c>
      <c r="B539" s="86" t="s">
        <v>393</v>
      </c>
      <c r="C539" s="86"/>
      <c r="D539" s="146">
        <f>D540+D545+D548</f>
        <v>28211</v>
      </c>
    </row>
    <row r="540" spans="1:4" s="104" customFormat="1">
      <c r="A540" s="87" t="s">
        <v>217</v>
      </c>
      <c r="B540" s="88" t="s">
        <v>569</v>
      </c>
      <c r="C540" s="88"/>
      <c r="D540" s="147">
        <f>D541+D543</f>
        <v>28211</v>
      </c>
    </row>
    <row r="541" spans="1:4" s="104" customFormat="1" ht="25.5">
      <c r="A541" s="87" t="s">
        <v>86</v>
      </c>
      <c r="B541" s="88" t="s">
        <v>569</v>
      </c>
      <c r="C541" s="88" t="s">
        <v>57</v>
      </c>
      <c r="D541" s="147">
        <f>D542</f>
        <v>973.2</v>
      </c>
    </row>
    <row r="542" spans="1:4" s="104" customFormat="1" ht="25.5">
      <c r="A542" s="87" t="s">
        <v>111</v>
      </c>
      <c r="B542" s="88" t="s">
        <v>569</v>
      </c>
      <c r="C542" s="88" t="s">
        <v>59</v>
      </c>
      <c r="D542" s="147">
        <f>'приложение 5.1.'!G419</f>
        <v>973.2</v>
      </c>
    </row>
    <row r="543" spans="1:4" s="104" customFormat="1" ht="25.5">
      <c r="A543" s="87" t="s">
        <v>344</v>
      </c>
      <c r="B543" s="88" t="s">
        <v>569</v>
      </c>
      <c r="C543" s="88" t="s">
        <v>77</v>
      </c>
      <c r="D543" s="147">
        <f>D544</f>
        <v>27237.8</v>
      </c>
    </row>
    <row r="544" spans="1:4" s="104" customFormat="1">
      <c r="A544" s="87" t="s">
        <v>35</v>
      </c>
      <c r="B544" s="88" t="s">
        <v>569</v>
      </c>
      <c r="C544" s="88" t="s">
        <v>78</v>
      </c>
      <c r="D544" s="147">
        <f>'приложение 5.1.'!G421</f>
        <v>27237.8</v>
      </c>
    </row>
    <row r="545" spans="1:4" s="104" customFormat="1" ht="145.5" hidden="1" customHeight="1">
      <c r="A545" s="87" t="s">
        <v>489</v>
      </c>
      <c r="B545" s="88" t="s">
        <v>394</v>
      </c>
      <c r="C545" s="88"/>
      <c r="D545" s="147">
        <f>D546</f>
        <v>0</v>
      </c>
    </row>
    <row r="546" spans="1:4" s="104" customFormat="1" ht="25.5" hidden="1">
      <c r="A546" s="87" t="s">
        <v>344</v>
      </c>
      <c r="B546" s="88" t="s">
        <v>394</v>
      </c>
      <c r="C546" s="88" t="s">
        <v>77</v>
      </c>
      <c r="D546" s="147">
        <f>D547</f>
        <v>0</v>
      </c>
    </row>
    <row r="547" spans="1:4" s="104" customFormat="1" hidden="1">
      <c r="A547" s="87" t="s">
        <v>35</v>
      </c>
      <c r="B547" s="88" t="s">
        <v>394</v>
      </c>
      <c r="C547" s="88" t="s">
        <v>78</v>
      </c>
      <c r="D547" s="147">
        <f>'приложение 5.1.'!G424</f>
        <v>0</v>
      </c>
    </row>
    <row r="548" spans="1:4" s="104" customFormat="1" ht="146.25" hidden="1" customHeight="1">
      <c r="A548" s="87" t="s">
        <v>490</v>
      </c>
      <c r="B548" s="88" t="s">
        <v>395</v>
      </c>
      <c r="C548" s="88"/>
      <c r="D548" s="147">
        <f>D549</f>
        <v>0</v>
      </c>
    </row>
    <row r="549" spans="1:4" s="104" customFormat="1" ht="25.5" hidden="1">
      <c r="A549" s="87" t="s">
        <v>344</v>
      </c>
      <c r="B549" s="88" t="s">
        <v>395</v>
      </c>
      <c r="C549" s="88" t="s">
        <v>77</v>
      </c>
      <c r="D549" s="147">
        <f>D550</f>
        <v>0</v>
      </c>
    </row>
    <row r="550" spans="1:4" s="104" customFormat="1" hidden="1">
      <c r="A550" s="87" t="s">
        <v>35</v>
      </c>
      <c r="B550" s="88" t="s">
        <v>395</v>
      </c>
      <c r="C550" s="88" t="s">
        <v>78</v>
      </c>
      <c r="D550" s="147">
        <f>'приложение 5.1.'!G427</f>
        <v>0</v>
      </c>
    </row>
    <row r="551" spans="1:4" s="108" customFormat="1" ht="29.25" hidden="1">
      <c r="A551" s="81" t="s">
        <v>215</v>
      </c>
      <c r="B551" s="97" t="s">
        <v>216</v>
      </c>
      <c r="C551" s="82"/>
      <c r="D551" s="148">
        <f>D552+D555</f>
        <v>0</v>
      </c>
    </row>
    <row r="552" spans="1:4" s="104" customFormat="1" ht="25.5" hidden="1">
      <c r="A552" s="87" t="s">
        <v>200</v>
      </c>
      <c r="B552" s="94" t="s">
        <v>219</v>
      </c>
      <c r="C552" s="88"/>
      <c r="D552" s="147">
        <f>D553</f>
        <v>0</v>
      </c>
    </row>
    <row r="553" spans="1:4" s="104" customFormat="1" ht="25.5" hidden="1">
      <c r="A553" s="87" t="s">
        <v>88</v>
      </c>
      <c r="B553" s="94" t="s">
        <v>219</v>
      </c>
      <c r="C553" s="88" t="s">
        <v>49</v>
      </c>
      <c r="D553" s="147">
        <f>D554</f>
        <v>0</v>
      </c>
    </row>
    <row r="554" spans="1:4" s="104" customFormat="1" hidden="1">
      <c r="A554" s="87" t="s">
        <v>51</v>
      </c>
      <c r="B554" s="94" t="s">
        <v>219</v>
      </c>
      <c r="C554" s="88" t="s">
        <v>50</v>
      </c>
      <c r="D554" s="147">
        <f>'приложение 5.1.'!G623</f>
        <v>0</v>
      </c>
    </row>
    <row r="555" spans="1:4" s="104" customFormat="1" hidden="1">
      <c r="A555" s="87" t="s">
        <v>217</v>
      </c>
      <c r="B555" s="94" t="s">
        <v>218</v>
      </c>
      <c r="C555" s="88"/>
      <c r="D555" s="147">
        <f>D556+D558</f>
        <v>0</v>
      </c>
    </row>
    <row r="556" spans="1:4" s="104" customFormat="1" ht="25.5" hidden="1">
      <c r="A556" s="87" t="s">
        <v>86</v>
      </c>
      <c r="B556" s="94" t="s">
        <v>218</v>
      </c>
      <c r="C556" s="88" t="s">
        <v>57</v>
      </c>
      <c r="D556" s="147">
        <f>D557</f>
        <v>0</v>
      </c>
    </row>
    <row r="557" spans="1:4" s="104" customFormat="1" ht="25.5" hidden="1">
      <c r="A557" s="87" t="s">
        <v>111</v>
      </c>
      <c r="B557" s="94" t="s">
        <v>218</v>
      </c>
      <c r="C557" s="88" t="s">
        <v>59</v>
      </c>
      <c r="D557" s="147">
        <f>'приложение 5.1.'!G626</f>
        <v>0</v>
      </c>
    </row>
    <row r="558" spans="1:4" s="104" customFormat="1" ht="25.5" hidden="1">
      <c r="A558" s="87" t="s">
        <v>247</v>
      </c>
      <c r="B558" s="94" t="s">
        <v>218</v>
      </c>
      <c r="C558" s="88" t="s">
        <v>49</v>
      </c>
      <c r="D558" s="147">
        <f>D559+D560</f>
        <v>0</v>
      </c>
    </row>
    <row r="559" spans="1:4" s="104" customFormat="1" hidden="1">
      <c r="A559" s="87" t="s">
        <v>51</v>
      </c>
      <c r="B559" s="94" t="s">
        <v>218</v>
      </c>
      <c r="C559" s="88" t="s">
        <v>50</v>
      </c>
      <c r="D559" s="147">
        <f>'приложение 5.1.'!G607+'приложение 5.1.'!G628</f>
        <v>0</v>
      </c>
    </row>
    <row r="560" spans="1:4" s="104" customFormat="1" hidden="1">
      <c r="A560" s="87" t="s">
        <v>66</v>
      </c>
      <c r="B560" s="94" t="s">
        <v>218</v>
      </c>
      <c r="C560" s="88" t="s">
        <v>64</v>
      </c>
      <c r="D560" s="147">
        <f>'приложение 5.1.'!G629</f>
        <v>0</v>
      </c>
    </row>
    <row r="561" spans="1:4" s="108" customFormat="1" ht="43.5">
      <c r="A561" s="81" t="s">
        <v>352</v>
      </c>
      <c r="B561" s="82" t="s">
        <v>353</v>
      </c>
      <c r="C561" s="82"/>
      <c r="D561" s="148">
        <f>D562+D587</f>
        <v>3741.7999999999997</v>
      </c>
    </row>
    <row r="562" spans="1:4" s="107" customFormat="1" ht="40.5">
      <c r="A562" s="85" t="s">
        <v>354</v>
      </c>
      <c r="B562" s="86" t="s">
        <v>355</v>
      </c>
      <c r="C562" s="86"/>
      <c r="D562" s="146">
        <f>D563+D570+D575+D578+D581+D584</f>
        <v>3741.7999999999997</v>
      </c>
    </row>
    <row r="563" spans="1:4" s="104" customFormat="1" ht="25.5">
      <c r="A563" s="91" t="s">
        <v>200</v>
      </c>
      <c r="B563" s="88" t="s">
        <v>398</v>
      </c>
      <c r="C563" s="88"/>
      <c r="D563" s="147">
        <f>D564+D566+D568</f>
        <v>114.1</v>
      </c>
    </row>
    <row r="564" spans="1:4" s="104" customFormat="1" ht="42" hidden="1" customHeight="1">
      <c r="A564" s="87" t="s">
        <v>55</v>
      </c>
      <c r="B564" s="88" t="s">
        <v>398</v>
      </c>
      <c r="C564" s="88" t="s">
        <v>56</v>
      </c>
      <c r="D564" s="147">
        <f>D565</f>
        <v>0</v>
      </c>
    </row>
    <row r="565" spans="1:4" s="104" customFormat="1" hidden="1">
      <c r="A565" s="87" t="s">
        <v>67</v>
      </c>
      <c r="B565" s="88" t="s">
        <v>398</v>
      </c>
      <c r="C565" s="88" t="s">
        <v>68</v>
      </c>
      <c r="D565" s="147">
        <f>'приложение 5.1.'!G468</f>
        <v>0</v>
      </c>
    </row>
    <row r="566" spans="1:4" s="104" customFormat="1" ht="25.5">
      <c r="A566" s="87" t="s">
        <v>86</v>
      </c>
      <c r="B566" s="88" t="s">
        <v>398</v>
      </c>
      <c r="C566" s="88" t="s">
        <v>57</v>
      </c>
      <c r="D566" s="147">
        <f>D567</f>
        <v>114.1</v>
      </c>
    </row>
    <row r="567" spans="1:4" s="104" customFormat="1" ht="25.5">
      <c r="A567" s="87" t="s">
        <v>111</v>
      </c>
      <c r="B567" s="88" t="s">
        <v>398</v>
      </c>
      <c r="C567" s="88" t="s">
        <v>59</v>
      </c>
      <c r="D567" s="147">
        <f>'приложение 5.1.'!G470</f>
        <v>114.1</v>
      </c>
    </row>
    <row r="568" spans="1:4" s="104" customFormat="1">
      <c r="A568" s="91" t="s">
        <v>71</v>
      </c>
      <c r="B568" s="88" t="s">
        <v>398</v>
      </c>
      <c r="C568" s="88" t="s">
        <v>72</v>
      </c>
      <c r="D568" s="147">
        <f>D569</f>
        <v>0</v>
      </c>
    </row>
    <row r="569" spans="1:4" s="104" customFormat="1">
      <c r="A569" s="91" t="s">
        <v>73</v>
      </c>
      <c r="B569" s="88" t="s">
        <v>398</v>
      </c>
      <c r="C569" s="88" t="s">
        <v>74</v>
      </c>
      <c r="D569" s="147">
        <f>'приложение 5.1.'!G472</f>
        <v>0</v>
      </c>
    </row>
    <row r="570" spans="1:4" s="104" customFormat="1">
      <c r="A570" s="87" t="s">
        <v>217</v>
      </c>
      <c r="B570" s="88" t="s">
        <v>562</v>
      </c>
      <c r="C570" s="88"/>
      <c r="D570" s="147">
        <f>D571+D573</f>
        <v>13392.4</v>
      </c>
    </row>
    <row r="571" spans="1:4" s="104" customFormat="1" ht="25.5">
      <c r="A571" s="87" t="s">
        <v>86</v>
      </c>
      <c r="B571" s="88" t="s">
        <v>562</v>
      </c>
      <c r="C571" s="88" t="s">
        <v>57</v>
      </c>
      <c r="D571" s="147">
        <f>D572</f>
        <v>12534.1</v>
      </c>
    </row>
    <row r="572" spans="1:4" s="104" customFormat="1" ht="25.5">
      <c r="A572" s="87" t="s">
        <v>111</v>
      </c>
      <c r="B572" s="88" t="s">
        <v>562</v>
      </c>
      <c r="C572" s="88" t="s">
        <v>59</v>
      </c>
      <c r="D572" s="147">
        <f>'приложение 5.1.'!G271+'приложение 5.1.'!G363+'приложение 5.1.'!G432+'приложение 5.1.'!G217</f>
        <v>12534.1</v>
      </c>
    </row>
    <row r="573" spans="1:4" s="104" customFormat="1">
      <c r="A573" s="95" t="s">
        <v>71</v>
      </c>
      <c r="B573" s="96" t="s">
        <v>562</v>
      </c>
      <c r="C573" s="96" t="s">
        <v>72</v>
      </c>
      <c r="D573" s="147">
        <f>D574</f>
        <v>858.3</v>
      </c>
    </row>
    <row r="574" spans="1:4" s="104" customFormat="1" ht="38.25">
      <c r="A574" s="95" t="s">
        <v>334</v>
      </c>
      <c r="B574" s="96" t="s">
        <v>562</v>
      </c>
      <c r="C574" s="96" t="s">
        <v>80</v>
      </c>
      <c r="D574" s="147">
        <f>'приложение 5.1.'!H365</f>
        <v>858.3</v>
      </c>
    </row>
    <row r="575" spans="1:4" s="104" customFormat="1" ht="140.25">
      <c r="A575" s="87" t="s">
        <v>482</v>
      </c>
      <c r="B575" s="88" t="s">
        <v>380</v>
      </c>
      <c r="C575" s="88"/>
      <c r="D575" s="147">
        <f>D576</f>
        <v>-8800.7000000000007</v>
      </c>
    </row>
    <row r="576" spans="1:4" s="104" customFormat="1">
      <c r="A576" s="87" t="s">
        <v>71</v>
      </c>
      <c r="B576" s="88" t="s">
        <v>380</v>
      </c>
      <c r="C576" s="88" t="s">
        <v>72</v>
      </c>
      <c r="D576" s="147">
        <f>D577</f>
        <v>-8800.7000000000007</v>
      </c>
    </row>
    <row r="577" spans="1:4" s="104" customFormat="1" ht="38.25">
      <c r="A577" s="87" t="s">
        <v>334</v>
      </c>
      <c r="B577" s="88" t="s">
        <v>380</v>
      </c>
      <c r="C577" s="88" t="s">
        <v>80</v>
      </c>
      <c r="D577" s="147">
        <f>'приложение 5.1.'!G370</f>
        <v>-8800.7000000000007</v>
      </c>
    </row>
    <row r="578" spans="1:4" s="104" customFormat="1" ht="147" customHeight="1">
      <c r="A578" s="87" t="s">
        <v>483</v>
      </c>
      <c r="B578" s="88" t="s">
        <v>382</v>
      </c>
      <c r="C578" s="88"/>
      <c r="D578" s="147">
        <f>D579</f>
        <v>-88.9</v>
      </c>
    </row>
    <row r="579" spans="1:4" s="104" customFormat="1">
      <c r="A579" s="87" t="s">
        <v>71</v>
      </c>
      <c r="B579" s="88" t="s">
        <v>382</v>
      </c>
      <c r="C579" s="88" t="s">
        <v>72</v>
      </c>
      <c r="D579" s="147">
        <f>D580</f>
        <v>-88.9</v>
      </c>
    </row>
    <row r="580" spans="1:4" s="104" customFormat="1" ht="38.25">
      <c r="A580" s="87" t="s">
        <v>334</v>
      </c>
      <c r="B580" s="88" t="s">
        <v>382</v>
      </c>
      <c r="C580" s="88" t="s">
        <v>80</v>
      </c>
      <c r="D580" s="147">
        <f>'приложение 5.1.'!G375</f>
        <v>-88.9</v>
      </c>
    </row>
    <row r="581" spans="1:4" s="104" customFormat="1" ht="102" hidden="1">
      <c r="A581" s="68" t="s">
        <v>514</v>
      </c>
      <c r="B581" s="65" t="s">
        <v>524</v>
      </c>
      <c r="C581" s="122"/>
      <c r="D581" s="147">
        <f>D582</f>
        <v>0</v>
      </c>
    </row>
    <row r="582" spans="1:4" s="104" customFormat="1" ht="25.5" hidden="1">
      <c r="A582" s="87" t="s">
        <v>86</v>
      </c>
      <c r="B582" s="65" t="s">
        <v>524</v>
      </c>
      <c r="C582" s="122" t="s">
        <v>57</v>
      </c>
      <c r="D582" s="147">
        <f>D583</f>
        <v>0</v>
      </c>
    </row>
    <row r="583" spans="1:4" s="104" customFormat="1" ht="25.5" hidden="1">
      <c r="A583" s="68" t="s">
        <v>111</v>
      </c>
      <c r="B583" s="65" t="s">
        <v>524</v>
      </c>
      <c r="C583" s="122" t="s">
        <v>59</v>
      </c>
      <c r="D583" s="147">
        <f>'приложение 5.1.'!G435+'приложение 5.1.'!G220</f>
        <v>0</v>
      </c>
    </row>
    <row r="584" spans="1:4" s="104" customFormat="1">
      <c r="A584" s="72" t="s">
        <v>396</v>
      </c>
      <c r="B584" s="73" t="s">
        <v>526</v>
      </c>
      <c r="C584" s="73"/>
      <c r="D584" s="147">
        <f>D585</f>
        <v>-875.1</v>
      </c>
    </row>
    <row r="585" spans="1:4" s="104" customFormat="1" ht="25.5">
      <c r="A585" s="87" t="s">
        <v>86</v>
      </c>
      <c r="B585" s="73" t="s">
        <v>526</v>
      </c>
      <c r="C585" s="73" t="s">
        <v>57</v>
      </c>
      <c r="D585" s="147">
        <f>D586</f>
        <v>-875.1</v>
      </c>
    </row>
    <row r="586" spans="1:4" s="104" customFormat="1" ht="25.5">
      <c r="A586" s="72" t="s">
        <v>111</v>
      </c>
      <c r="B586" s="73" t="s">
        <v>526</v>
      </c>
      <c r="C586" s="73" t="s">
        <v>59</v>
      </c>
      <c r="D586" s="147">
        <f>'приложение 5.1.'!G438</f>
        <v>-875.1</v>
      </c>
    </row>
    <row r="587" spans="1:4" s="107" customFormat="1" ht="27" hidden="1">
      <c r="A587" s="116" t="s">
        <v>399</v>
      </c>
      <c r="B587" s="86" t="s">
        <v>400</v>
      </c>
      <c r="C587" s="86"/>
      <c r="D587" s="146">
        <f>D588+D591</f>
        <v>0</v>
      </c>
    </row>
    <row r="588" spans="1:4" s="104" customFormat="1" hidden="1">
      <c r="A588" s="87" t="s">
        <v>217</v>
      </c>
      <c r="B588" s="88" t="s">
        <v>568</v>
      </c>
      <c r="C588" s="88"/>
      <c r="D588" s="147">
        <f>D589</f>
        <v>0</v>
      </c>
    </row>
    <row r="589" spans="1:4" s="104" customFormat="1" ht="25.5" hidden="1">
      <c r="A589" s="87" t="s">
        <v>86</v>
      </c>
      <c r="B589" s="88" t="s">
        <v>568</v>
      </c>
      <c r="C589" s="88" t="s">
        <v>57</v>
      </c>
      <c r="D589" s="147">
        <f>D590</f>
        <v>0</v>
      </c>
    </row>
    <row r="590" spans="1:4" s="104" customFormat="1" ht="25.5" hidden="1">
      <c r="A590" s="87" t="s">
        <v>111</v>
      </c>
      <c r="B590" s="88" t="s">
        <v>568</v>
      </c>
      <c r="C590" s="88" t="s">
        <v>59</v>
      </c>
      <c r="D590" s="147">
        <f>'приложение 5.1.'!G476</f>
        <v>0</v>
      </c>
    </row>
    <row r="591" spans="1:4" s="104" customFormat="1" ht="127.5" hidden="1">
      <c r="A591" s="72" t="s">
        <v>488</v>
      </c>
      <c r="B591" s="73" t="s">
        <v>527</v>
      </c>
      <c r="C591" s="73"/>
      <c r="D591" s="147">
        <f>D592</f>
        <v>0</v>
      </c>
    </row>
    <row r="592" spans="1:4" s="104" customFormat="1" hidden="1">
      <c r="A592" s="72" t="s">
        <v>71</v>
      </c>
      <c r="B592" s="73" t="s">
        <v>527</v>
      </c>
      <c r="C592" s="73" t="s">
        <v>72</v>
      </c>
      <c r="D592" s="147">
        <f>D593</f>
        <v>0</v>
      </c>
    </row>
    <row r="593" spans="1:4" s="104" customFormat="1" ht="38.25" hidden="1">
      <c r="A593" s="72" t="s">
        <v>334</v>
      </c>
      <c r="B593" s="73" t="s">
        <v>527</v>
      </c>
      <c r="C593" s="73" t="s">
        <v>80</v>
      </c>
      <c r="D593" s="147">
        <f>'приложение 5.1.'!G397</f>
        <v>0</v>
      </c>
    </row>
    <row r="594" spans="1:4" s="108" customFormat="1" ht="43.5">
      <c r="A594" s="81" t="s">
        <v>387</v>
      </c>
      <c r="B594" s="82" t="s">
        <v>388</v>
      </c>
      <c r="C594" s="82"/>
      <c r="D594" s="148">
        <f>D598+D604+D607+D595+D601</f>
        <v>1415.8000000000006</v>
      </c>
    </row>
    <row r="595" spans="1:4" s="108" customFormat="1" ht="15">
      <c r="A595" s="87" t="s">
        <v>217</v>
      </c>
      <c r="B595" s="6" t="s">
        <v>538</v>
      </c>
      <c r="C595" s="73"/>
      <c r="D595" s="147">
        <f>D596</f>
        <v>-2987.0999999999995</v>
      </c>
    </row>
    <row r="596" spans="1:4" s="108" customFormat="1" ht="26.25">
      <c r="A596" s="72" t="s">
        <v>344</v>
      </c>
      <c r="B596" s="6" t="s">
        <v>538</v>
      </c>
      <c r="C596" s="73" t="s">
        <v>77</v>
      </c>
      <c r="D596" s="147">
        <f>D597</f>
        <v>-2987.0999999999995</v>
      </c>
    </row>
    <row r="597" spans="1:4" s="108" customFormat="1" ht="15">
      <c r="A597" s="72" t="s">
        <v>35</v>
      </c>
      <c r="B597" s="6" t="s">
        <v>538</v>
      </c>
      <c r="C597" s="73" t="s">
        <v>78</v>
      </c>
      <c r="D597" s="147">
        <f>'приложение 5.1.'!G401</f>
        <v>-2987.0999999999995</v>
      </c>
    </row>
    <row r="598" spans="1:4" s="104" customFormat="1" ht="66.75" hidden="1" customHeight="1">
      <c r="A598" s="87" t="s">
        <v>487</v>
      </c>
      <c r="B598" s="88" t="s">
        <v>389</v>
      </c>
      <c r="C598" s="88"/>
      <c r="D598" s="147">
        <f>D599</f>
        <v>0</v>
      </c>
    </row>
    <row r="599" spans="1:4" s="104" customFormat="1" ht="25.5" hidden="1">
      <c r="A599" s="87" t="s">
        <v>344</v>
      </c>
      <c r="B599" s="88" t="s">
        <v>389</v>
      </c>
      <c r="C599" s="88" t="s">
        <v>77</v>
      </c>
      <c r="D599" s="147">
        <f>D600</f>
        <v>0</v>
      </c>
    </row>
    <row r="600" spans="1:4" s="104" customFormat="1" hidden="1">
      <c r="A600" s="87" t="s">
        <v>35</v>
      </c>
      <c r="B600" s="88" t="s">
        <v>389</v>
      </c>
      <c r="C600" s="88" t="s">
        <v>78</v>
      </c>
      <c r="D600" s="147">
        <f>'приложение 5.1.'!G404</f>
        <v>0</v>
      </c>
    </row>
    <row r="601" spans="1:4" s="104" customFormat="1" ht="76.5">
      <c r="A601" s="211" t="s">
        <v>625</v>
      </c>
      <c r="B601" s="125" t="s">
        <v>624</v>
      </c>
      <c r="C601" s="125"/>
      <c r="D601" s="147">
        <f>D602</f>
        <v>4164</v>
      </c>
    </row>
    <row r="602" spans="1:4" s="104" customFormat="1" ht="25.5">
      <c r="A602" s="211" t="s">
        <v>344</v>
      </c>
      <c r="B602" s="125" t="s">
        <v>624</v>
      </c>
      <c r="C602" s="125" t="s">
        <v>77</v>
      </c>
      <c r="D602" s="147">
        <f>D603</f>
        <v>4164</v>
      </c>
    </row>
    <row r="603" spans="1:4" s="104" customFormat="1">
      <c r="A603" s="211" t="s">
        <v>35</v>
      </c>
      <c r="B603" s="125" t="s">
        <v>624</v>
      </c>
      <c r="C603" s="125" t="s">
        <v>78</v>
      </c>
      <c r="D603" s="147">
        <f>'приложение 5.1.'!G407</f>
        <v>4164</v>
      </c>
    </row>
    <row r="604" spans="1:4" s="104" customFormat="1" ht="140.25">
      <c r="A604" s="204" t="s">
        <v>632</v>
      </c>
      <c r="B604" s="88" t="s">
        <v>390</v>
      </c>
      <c r="C604" s="88"/>
      <c r="D604" s="147">
        <f>D605</f>
        <v>236.5</v>
      </c>
    </row>
    <row r="605" spans="1:4" s="104" customFormat="1" ht="25.5">
      <c r="A605" s="87" t="s">
        <v>344</v>
      </c>
      <c r="B605" s="88" t="s">
        <v>390</v>
      </c>
      <c r="C605" s="88" t="s">
        <v>77</v>
      </c>
      <c r="D605" s="147">
        <f>D606</f>
        <v>236.5</v>
      </c>
    </row>
    <row r="606" spans="1:4" s="104" customFormat="1">
      <c r="A606" s="87" t="s">
        <v>35</v>
      </c>
      <c r="B606" s="88" t="s">
        <v>390</v>
      </c>
      <c r="C606" s="88" t="s">
        <v>78</v>
      </c>
      <c r="D606" s="147">
        <f>'приложение 5.1.'!G410</f>
        <v>236.5</v>
      </c>
    </row>
    <row r="607" spans="1:4" s="104" customFormat="1" ht="140.25">
      <c r="A607" s="87" t="s">
        <v>631</v>
      </c>
      <c r="B607" s="88" t="s">
        <v>391</v>
      </c>
      <c r="C607" s="88"/>
      <c r="D607" s="147">
        <f>D608</f>
        <v>2.4</v>
      </c>
    </row>
    <row r="608" spans="1:4" s="104" customFormat="1" ht="25.5">
      <c r="A608" s="87" t="s">
        <v>344</v>
      </c>
      <c r="B608" s="88" t="s">
        <v>391</v>
      </c>
      <c r="C608" s="88" t="s">
        <v>77</v>
      </c>
      <c r="D608" s="147">
        <f>D609</f>
        <v>2.4</v>
      </c>
    </row>
    <row r="609" spans="1:4" s="104" customFormat="1">
      <c r="A609" s="87" t="s">
        <v>35</v>
      </c>
      <c r="B609" s="88" t="s">
        <v>391</v>
      </c>
      <c r="C609" s="88" t="s">
        <v>78</v>
      </c>
      <c r="D609" s="147">
        <f>'приложение 5.1.'!G413</f>
        <v>2.4</v>
      </c>
    </row>
    <row r="610" spans="1:4" s="102" customFormat="1" ht="24" customHeight="1">
      <c r="A610" s="117" t="s">
        <v>522</v>
      </c>
      <c r="B610" s="117"/>
      <c r="C610" s="117"/>
      <c r="D610" s="149">
        <f>D9+D14+D118+D213+D229+D233+D271+D291+D328+D344+D348+D364+D374+D415+D432+D513+D551+D561+D594</f>
        <v>400048.39999999997</v>
      </c>
    </row>
  </sheetData>
  <autoFilter ref="A8:D610"/>
  <mergeCells count="5">
    <mergeCell ref="C1:D1"/>
    <mergeCell ref="B2:D2"/>
    <mergeCell ref="C3:D3"/>
    <mergeCell ref="A5:D5"/>
    <mergeCell ref="A4:D4"/>
  </mergeCells>
  <pageMargins left="0.51181102362204722" right="0.31496062992125984" top="0.35433070866141736" bottom="0.35433070866141736" header="0.31496062992125984" footer="0.31496062992125984"/>
  <pageSetup paperSize="9" scale="90" firstPageNumber="63" orientation="portrait" useFirstPageNumber="1" r:id="rId1"/>
  <headerFooter>
    <oddFooter>&amp;Ь&amp;Ф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64"/>
  <sheetViews>
    <sheetView workbookViewId="0">
      <selection activeCell="F4" sqref="F4:I4"/>
    </sheetView>
  </sheetViews>
  <sheetFormatPr defaultColWidth="9.140625" defaultRowHeight="15"/>
  <cols>
    <col min="1" max="1" width="4.140625" style="47" customWidth="1"/>
    <col min="2" max="2" width="46.5703125" style="16" customWidth="1"/>
    <col min="3" max="3" width="4.85546875" style="16" customWidth="1"/>
    <col min="4" max="4" width="4.28515625" style="16" customWidth="1"/>
    <col min="5" max="5" width="15.140625" style="45" customWidth="1"/>
    <col min="6" max="7" width="16.140625" style="16" customWidth="1"/>
    <col min="8" max="8" width="16.5703125" style="16" customWidth="1"/>
    <col min="9" max="9" width="16.140625" style="16" customWidth="1"/>
    <col min="10" max="12" width="9.28515625" style="16" bestFit="1" customWidth="1"/>
    <col min="13" max="13" width="13.28515625" style="17" customWidth="1"/>
    <col min="14" max="16" width="9.140625" style="16"/>
    <col min="17" max="17" width="9.28515625" style="16" bestFit="1" customWidth="1"/>
    <col min="18" max="256" width="9.140625" style="16"/>
    <col min="257" max="257" width="4.140625" style="16" customWidth="1"/>
    <col min="258" max="258" width="46.5703125" style="16" customWidth="1"/>
    <col min="259" max="259" width="4.85546875" style="16" customWidth="1"/>
    <col min="260" max="260" width="4.28515625" style="16" customWidth="1"/>
    <col min="261" max="261" width="11.5703125" style="16" customWidth="1"/>
    <col min="262" max="262" width="12" style="16" customWidth="1"/>
    <col min="263" max="263" width="11.7109375" style="16" customWidth="1"/>
    <col min="264" max="264" width="11.140625" style="16" customWidth="1"/>
    <col min="265" max="265" width="12.85546875" style="16" customWidth="1"/>
    <col min="266" max="268" width="9.28515625" style="16" bestFit="1" customWidth="1"/>
    <col min="269" max="269" width="13.28515625" style="16" customWidth="1"/>
    <col min="270" max="272" width="9.140625" style="16"/>
    <col min="273" max="273" width="9.28515625" style="16" bestFit="1" customWidth="1"/>
    <col min="274" max="512" width="9.140625" style="16"/>
    <col min="513" max="513" width="4.140625" style="16" customWidth="1"/>
    <col min="514" max="514" width="46.5703125" style="16" customWidth="1"/>
    <col min="515" max="515" width="4.85546875" style="16" customWidth="1"/>
    <col min="516" max="516" width="4.28515625" style="16" customWidth="1"/>
    <col min="517" max="517" width="11.5703125" style="16" customWidth="1"/>
    <col min="518" max="518" width="12" style="16" customWidth="1"/>
    <col min="519" max="519" width="11.7109375" style="16" customWidth="1"/>
    <col min="520" max="520" width="11.140625" style="16" customWidth="1"/>
    <col min="521" max="521" width="12.85546875" style="16" customWidth="1"/>
    <col min="522" max="524" width="9.28515625" style="16" bestFit="1" customWidth="1"/>
    <col min="525" max="525" width="13.28515625" style="16" customWidth="1"/>
    <col min="526" max="528" width="9.140625" style="16"/>
    <col min="529" max="529" width="9.28515625" style="16" bestFit="1" customWidth="1"/>
    <col min="530" max="768" width="9.140625" style="16"/>
    <col min="769" max="769" width="4.140625" style="16" customWidth="1"/>
    <col min="770" max="770" width="46.5703125" style="16" customWidth="1"/>
    <col min="771" max="771" width="4.85546875" style="16" customWidth="1"/>
    <col min="772" max="772" width="4.28515625" style="16" customWidth="1"/>
    <col min="773" max="773" width="11.5703125" style="16" customWidth="1"/>
    <col min="774" max="774" width="12" style="16" customWidth="1"/>
    <col min="775" max="775" width="11.7109375" style="16" customWidth="1"/>
    <col min="776" max="776" width="11.140625" style="16" customWidth="1"/>
    <col min="777" max="777" width="12.85546875" style="16" customWidth="1"/>
    <col min="778" max="780" width="9.28515625" style="16" bestFit="1" customWidth="1"/>
    <col min="781" max="781" width="13.28515625" style="16" customWidth="1"/>
    <col min="782" max="784" width="9.140625" style="16"/>
    <col min="785" max="785" width="9.28515625" style="16" bestFit="1" customWidth="1"/>
    <col min="786" max="1024" width="9.140625" style="16"/>
    <col min="1025" max="1025" width="4.140625" style="16" customWidth="1"/>
    <col min="1026" max="1026" width="46.5703125" style="16" customWidth="1"/>
    <col min="1027" max="1027" width="4.85546875" style="16" customWidth="1"/>
    <col min="1028" max="1028" width="4.28515625" style="16" customWidth="1"/>
    <col min="1029" max="1029" width="11.5703125" style="16" customWidth="1"/>
    <col min="1030" max="1030" width="12" style="16" customWidth="1"/>
    <col min="1031" max="1031" width="11.7109375" style="16" customWidth="1"/>
    <col min="1032" max="1032" width="11.140625" style="16" customWidth="1"/>
    <col min="1033" max="1033" width="12.85546875" style="16" customWidth="1"/>
    <col min="1034" max="1036" width="9.28515625" style="16" bestFit="1" customWidth="1"/>
    <col min="1037" max="1037" width="13.28515625" style="16" customWidth="1"/>
    <col min="1038" max="1040" width="9.140625" style="16"/>
    <col min="1041" max="1041" width="9.28515625" style="16" bestFit="1" customWidth="1"/>
    <col min="1042" max="1280" width="9.140625" style="16"/>
    <col min="1281" max="1281" width="4.140625" style="16" customWidth="1"/>
    <col min="1282" max="1282" width="46.5703125" style="16" customWidth="1"/>
    <col min="1283" max="1283" width="4.85546875" style="16" customWidth="1"/>
    <col min="1284" max="1284" width="4.28515625" style="16" customWidth="1"/>
    <col min="1285" max="1285" width="11.5703125" style="16" customWidth="1"/>
    <col min="1286" max="1286" width="12" style="16" customWidth="1"/>
    <col min="1287" max="1287" width="11.7109375" style="16" customWidth="1"/>
    <col min="1288" max="1288" width="11.140625" style="16" customWidth="1"/>
    <col min="1289" max="1289" width="12.85546875" style="16" customWidth="1"/>
    <col min="1290" max="1292" width="9.28515625" style="16" bestFit="1" customWidth="1"/>
    <col min="1293" max="1293" width="13.28515625" style="16" customWidth="1"/>
    <col min="1294" max="1296" width="9.140625" style="16"/>
    <col min="1297" max="1297" width="9.28515625" style="16" bestFit="1" customWidth="1"/>
    <col min="1298" max="1536" width="9.140625" style="16"/>
    <col min="1537" max="1537" width="4.140625" style="16" customWidth="1"/>
    <col min="1538" max="1538" width="46.5703125" style="16" customWidth="1"/>
    <col min="1539" max="1539" width="4.85546875" style="16" customWidth="1"/>
    <col min="1540" max="1540" width="4.28515625" style="16" customWidth="1"/>
    <col min="1541" max="1541" width="11.5703125" style="16" customWidth="1"/>
    <col min="1542" max="1542" width="12" style="16" customWidth="1"/>
    <col min="1543" max="1543" width="11.7109375" style="16" customWidth="1"/>
    <col min="1544" max="1544" width="11.140625" style="16" customWidth="1"/>
    <col min="1545" max="1545" width="12.85546875" style="16" customWidth="1"/>
    <col min="1546" max="1548" width="9.28515625" style="16" bestFit="1" customWidth="1"/>
    <col min="1549" max="1549" width="13.28515625" style="16" customWidth="1"/>
    <col min="1550" max="1552" width="9.140625" style="16"/>
    <col min="1553" max="1553" width="9.28515625" style="16" bestFit="1" customWidth="1"/>
    <col min="1554" max="1792" width="9.140625" style="16"/>
    <col min="1793" max="1793" width="4.140625" style="16" customWidth="1"/>
    <col min="1794" max="1794" width="46.5703125" style="16" customWidth="1"/>
    <col min="1795" max="1795" width="4.85546875" style="16" customWidth="1"/>
    <col min="1796" max="1796" width="4.28515625" style="16" customWidth="1"/>
    <col min="1797" max="1797" width="11.5703125" style="16" customWidth="1"/>
    <col min="1798" max="1798" width="12" style="16" customWidth="1"/>
    <col min="1799" max="1799" width="11.7109375" style="16" customWidth="1"/>
    <col min="1800" max="1800" width="11.140625" style="16" customWidth="1"/>
    <col min="1801" max="1801" width="12.85546875" style="16" customWidth="1"/>
    <col min="1802" max="1804" width="9.28515625" style="16" bestFit="1" customWidth="1"/>
    <col min="1805" max="1805" width="13.28515625" style="16" customWidth="1"/>
    <col min="1806" max="1808" width="9.140625" style="16"/>
    <col min="1809" max="1809" width="9.28515625" style="16" bestFit="1" customWidth="1"/>
    <col min="1810" max="2048" width="9.140625" style="16"/>
    <col min="2049" max="2049" width="4.140625" style="16" customWidth="1"/>
    <col min="2050" max="2050" width="46.5703125" style="16" customWidth="1"/>
    <col min="2051" max="2051" width="4.85546875" style="16" customWidth="1"/>
    <col min="2052" max="2052" width="4.28515625" style="16" customWidth="1"/>
    <col min="2053" max="2053" width="11.5703125" style="16" customWidth="1"/>
    <col min="2054" max="2054" width="12" style="16" customWidth="1"/>
    <col min="2055" max="2055" width="11.7109375" style="16" customWidth="1"/>
    <col min="2056" max="2056" width="11.140625" style="16" customWidth="1"/>
    <col min="2057" max="2057" width="12.85546875" style="16" customWidth="1"/>
    <col min="2058" max="2060" width="9.28515625" style="16" bestFit="1" customWidth="1"/>
    <col min="2061" max="2061" width="13.28515625" style="16" customWidth="1"/>
    <col min="2062" max="2064" width="9.140625" style="16"/>
    <col min="2065" max="2065" width="9.28515625" style="16" bestFit="1" customWidth="1"/>
    <col min="2066" max="2304" width="9.140625" style="16"/>
    <col min="2305" max="2305" width="4.140625" style="16" customWidth="1"/>
    <col min="2306" max="2306" width="46.5703125" style="16" customWidth="1"/>
    <col min="2307" max="2307" width="4.85546875" style="16" customWidth="1"/>
    <col min="2308" max="2308" width="4.28515625" style="16" customWidth="1"/>
    <col min="2309" max="2309" width="11.5703125" style="16" customWidth="1"/>
    <col min="2310" max="2310" width="12" style="16" customWidth="1"/>
    <col min="2311" max="2311" width="11.7109375" style="16" customWidth="1"/>
    <col min="2312" max="2312" width="11.140625" style="16" customWidth="1"/>
    <col min="2313" max="2313" width="12.85546875" style="16" customWidth="1"/>
    <col min="2314" max="2316" width="9.28515625" style="16" bestFit="1" customWidth="1"/>
    <col min="2317" max="2317" width="13.28515625" style="16" customWidth="1"/>
    <col min="2318" max="2320" width="9.140625" style="16"/>
    <col min="2321" max="2321" width="9.28515625" style="16" bestFit="1" customWidth="1"/>
    <col min="2322" max="2560" width="9.140625" style="16"/>
    <col min="2561" max="2561" width="4.140625" style="16" customWidth="1"/>
    <col min="2562" max="2562" width="46.5703125" style="16" customWidth="1"/>
    <col min="2563" max="2563" width="4.85546875" style="16" customWidth="1"/>
    <col min="2564" max="2564" width="4.28515625" style="16" customWidth="1"/>
    <col min="2565" max="2565" width="11.5703125" style="16" customWidth="1"/>
    <col min="2566" max="2566" width="12" style="16" customWidth="1"/>
    <col min="2567" max="2567" width="11.7109375" style="16" customWidth="1"/>
    <col min="2568" max="2568" width="11.140625" style="16" customWidth="1"/>
    <col min="2569" max="2569" width="12.85546875" style="16" customWidth="1"/>
    <col min="2570" max="2572" width="9.28515625" style="16" bestFit="1" customWidth="1"/>
    <col min="2573" max="2573" width="13.28515625" style="16" customWidth="1"/>
    <col min="2574" max="2576" width="9.140625" style="16"/>
    <col min="2577" max="2577" width="9.28515625" style="16" bestFit="1" customWidth="1"/>
    <col min="2578" max="2816" width="9.140625" style="16"/>
    <col min="2817" max="2817" width="4.140625" style="16" customWidth="1"/>
    <col min="2818" max="2818" width="46.5703125" style="16" customWidth="1"/>
    <col min="2819" max="2819" width="4.85546875" style="16" customWidth="1"/>
    <col min="2820" max="2820" width="4.28515625" style="16" customWidth="1"/>
    <col min="2821" max="2821" width="11.5703125" style="16" customWidth="1"/>
    <col min="2822" max="2822" width="12" style="16" customWidth="1"/>
    <col min="2823" max="2823" width="11.7109375" style="16" customWidth="1"/>
    <col min="2824" max="2824" width="11.140625" style="16" customWidth="1"/>
    <col min="2825" max="2825" width="12.85546875" style="16" customWidth="1"/>
    <col min="2826" max="2828" width="9.28515625" style="16" bestFit="1" customWidth="1"/>
    <col min="2829" max="2829" width="13.28515625" style="16" customWidth="1"/>
    <col min="2830" max="2832" width="9.140625" style="16"/>
    <col min="2833" max="2833" width="9.28515625" style="16" bestFit="1" customWidth="1"/>
    <col min="2834" max="3072" width="9.140625" style="16"/>
    <col min="3073" max="3073" width="4.140625" style="16" customWidth="1"/>
    <col min="3074" max="3074" width="46.5703125" style="16" customWidth="1"/>
    <col min="3075" max="3075" width="4.85546875" style="16" customWidth="1"/>
    <col min="3076" max="3076" width="4.28515625" style="16" customWidth="1"/>
    <col min="3077" max="3077" width="11.5703125" style="16" customWidth="1"/>
    <col min="3078" max="3078" width="12" style="16" customWidth="1"/>
    <col min="3079" max="3079" width="11.7109375" style="16" customWidth="1"/>
    <col min="3080" max="3080" width="11.140625" style="16" customWidth="1"/>
    <col min="3081" max="3081" width="12.85546875" style="16" customWidth="1"/>
    <col min="3082" max="3084" width="9.28515625" style="16" bestFit="1" customWidth="1"/>
    <col min="3085" max="3085" width="13.28515625" style="16" customWidth="1"/>
    <col min="3086" max="3088" width="9.140625" style="16"/>
    <col min="3089" max="3089" width="9.28515625" style="16" bestFit="1" customWidth="1"/>
    <col min="3090" max="3328" width="9.140625" style="16"/>
    <col min="3329" max="3329" width="4.140625" style="16" customWidth="1"/>
    <col min="3330" max="3330" width="46.5703125" style="16" customWidth="1"/>
    <col min="3331" max="3331" width="4.85546875" style="16" customWidth="1"/>
    <col min="3332" max="3332" width="4.28515625" style="16" customWidth="1"/>
    <col min="3333" max="3333" width="11.5703125" style="16" customWidth="1"/>
    <col min="3334" max="3334" width="12" style="16" customWidth="1"/>
    <col min="3335" max="3335" width="11.7109375" style="16" customWidth="1"/>
    <col min="3336" max="3336" width="11.140625" style="16" customWidth="1"/>
    <col min="3337" max="3337" width="12.85546875" style="16" customWidth="1"/>
    <col min="3338" max="3340" width="9.28515625" style="16" bestFit="1" customWidth="1"/>
    <col min="3341" max="3341" width="13.28515625" style="16" customWidth="1"/>
    <col min="3342" max="3344" width="9.140625" style="16"/>
    <col min="3345" max="3345" width="9.28515625" style="16" bestFit="1" customWidth="1"/>
    <col min="3346" max="3584" width="9.140625" style="16"/>
    <col min="3585" max="3585" width="4.140625" style="16" customWidth="1"/>
    <col min="3586" max="3586" width="46.5703125" style="16" customWidth="1"/>
    <col min="3587" max="3587" width="4.85546875" style="16" customWidth="1"/>
    <col min="3588" max="3588" width="4.28515625" style="16" customWidth="1"/>
    <col min="3589" max="3589" width="11.5703125" style="16" customWidth="1"/>
    <col min="3590" max="3590" width="12" style="16" customWidth="1"/>
    <col min="3591" max="3591" width="11.7109375" style="16" customWidth="1"/>
    <col min="3592" max="3592" width="11.140625" style="16" customWidth="1"/>
    <col min="3593" max="3593" width="12.85546875" style="16" customWidth="1"/>
    <col min="3594" max="3596" width="9.28515625" style="16" bestFit="1" customWidth="1"/>
    <col min="3597" max="3597" width="13.28515625" style="16" customWidth="1"/>
    <col min="3598" max="3600" width="9.140625" style="16"/>
    <col min="3601" max="3601" width="9.28515625" style="16" bestFit="1" customWidth="1"/>
    <col min="3602" max="3840" width="9.140625" style="16"/>
    <col min="3841" max="3841" width="4.140625" style="16" customWidth="1"/>
    <col min="3842" max="3842" width="46.5703125" style="16" customWidth="1"/>
    <col min="3843" max="3843" width="4.85546875" style="16" customWidth="1"/>
    <col min="3844" max="3844" width="4.28515625" style="16" customWidth="1"/>
    <col min="3845" max="3845" width="11.5703125" style="16" customWidth="1"/>
    <col min="3846" max="3846" width="12" style="16" customWidth="1"/>
    <col min="3847" max="3847" width="11.7109375" style="16" customWidth="1"/>
    <col min="3848" max="3848" width="11.140625" style="16" customWidth="1"/>
    <col min="3849" max="3849" width="12.85546875" style="16" customWidth="1"/>
    <col min="3850" max="3852" width="9.28515625" style="16" bestFit="1" customWidth="1"/>
    <col min="3853" max="3853" width="13.28515625" style="16" customWidth="1"/>
    <col min="3854" max="3856" width="9.140625" style="16"/>
    <col min="3857" max="3857" width="9.28515625" style="16" bestFit="1" customWidth="1"/>
    <col min="3858" max="4096" width="9.140625" style="16"/>
    <col min="4097" max="4097" width="4.140625" style="16" customWidth="1"/>
    <col min="4098" max="4098" width="46.5703125" style="16" customWidth="1"/>
    <col min="4099" max="4099" width="4.85546875" style="16" customWidth="1"/>
    <col min="4100" max="4100" width="4.28515625" style="16" customWidth="1"/>
    <col min="4101" max="4101" width="11.5703125" style="16" customWidth="1"/>
    <col min="4102" max="4102" width="12" style="16" customWidth="1"/>
    <col min="4103" max="4103" width="11.7109375" style="16" customWidth="1"/>
    <col min="4104" max="4104" width="11.140625" style="16" customWidth="1"/>
    <col min="4105" max="4105" width="12.85546875" style="16" customWidth="1"/>
    <col min="4106" max="4108" width="9.28515625" style="16" bestFit="1" customWidth="1"/>
    <col min="4109" max="4109" width="13.28515625" style="16" customWidth="1"/>
    <col min="4110" max="4112" width="9.140625" style="16"/>
    <col min="4113" max="4113" width="9.28515625" style="16" bestFit="1" customWidth="1"/>
    <col min="4114" max="4352" width="9.140625" style="16"/>
    <col min="4353" max="4353" width="4.140625" style="16" customWidth="1"/>
    <col min="4354" max="4354" width="46.5703125" style="16" customWidth="1"/>
    <col min="4355" max="4355" width="4.85546875" style="16" customWidth="1"/>
    <col min="4356" max="4356" width="4.28515625" style="16" customWidth="1"/>
    <col min="4357" max="4357" width="11.5703125" style="16" customWidth="1"/>
    <col min="4358" max="4358" width="12" style="16" customWidth="1"/>
    <col min="4359" max="4359" width="11.7109375" style="16" customWidth="1"/>
    <col min="4360" max="4360" width="11.140625" style="16" customWidth="1"/>
    <col min="4361" max="4361" width="12.85546875" style="16" customWidth="1"/>
    <col min="4362" max="4364" width="9.28515625" style="16" bestFit="1" customWidth="1"/>
    <col min="4365" max="4365" width="13.28515625" style="16" customWidth="1"/>
    <col min="4366" max="4368" width="9.140625" style="16"/>
    <col min="4369" max="4369" width="9.28515625" style="16" bestFit="1" customWidth="1"/>
    <col min="4370" max="4608" width="9.140625" style="16"/>
    <col min="4609" max="4609" width="4.140625" style="16" customWidth="1"/>
    <col min="4610" max="4610" width="46.5703125" style="16" customWidth="1"/>
    <col min="4611" max="4611" width="4.85546875" style="16" customWidth="1"/>
    <col min="4612" max="4612" width="4.28515625" style="16" customWidth="1"/>
    <col min="4613" max="4613" width="11.5703125" style="16" customWidth="1"/>
    <col min="4614" max="4614" width="12" style="16" customWidth="1"/>
    <col min="4615" max="4615" width="11.7109375" style="16" customWidth="1"/>
    <col min="4616" max="4616" width="11.140625" style="16" customWidth="1"/>
    <col min="4617" max="4617" width="12.85546875" style="16" customWidth="1"/>
    <col min="4618" max="4620" width="9.28515625" style="16" bestFit="1" customWidth="1"/>
    <col min="4621" max="4621" width="13.28515625" style="16" customWidth="1"/>
    <col min="4622" max="4624" width="9.140625" style="16"/>
    <col min="4625" max="4625" width="9.28515625" style="16" bestFit="1" customWidth="1"/>
    <col min="4626" max="4864" width="9.140625" style="16"/>
    <col min="4865" max="4865" width="4.140625" style="16" customWidth="1"/>
    <col min="4866" max="4866" width="46.5703125" style="16" customWidth="1"/>
    <col min="4867" max="4867" width="4.85546875" style="16" customWidth="1"/>
    <col min="4868" max="4868" width="4.28515625" style="16" customWidth="1"/>
    <col min="4869" max="4869" width="11.5703125" style="16" customWidth="1"/>
    <col min="4870" max="4870" width="12" style="16" customWidth="1"/>
    <col min="4871" max="4871" width="11.7109375" style="16" customWidth="1"/>
    <col min="4872" max="4872" width="11.140625" style="16" customWidth="1"/>
    <col min="4873" max="4873" width="12.85546875" style="16" customWidth="1"/>
    <col min="4874" max="4876" width="9.28515625" style="16" bestFit="1" customWidth="1"/>
    <col min="4877" max="4877" width="13.28515625" style="16" customWidth="1"/>
    <col min="4878" max="4880" width="9.140625" style="16"/>
    <col min="4881" max="4881" width="9.28515625" style="16" bestFit="1" customWidth="1"/>
    <col min="4882" max="5120" width="9.140625" style="16"/>
    <col min="5121" max="5121" width="4.140625" style="16" customWidth="1"/>
    <col min="5122" max="5122" width="46.5703125" style="16" customWidth="1"/>
    <col min="5123" max="5123" width="4.85546875" style="16" customWidth="1"/>
    <col min="5124" max="5124" width="4.28515625" style="16" customWidth="1"/>
    <col min="5125" max="5125" width="11.5703125" style="16" customWidth="1"/>
    <col min="5126" max="5126" width="12" style="16" customWidth="1"/>
    <col min="5127" max="5127" width="11.7109375" style="16" customWidth="1"/>
    <col min="5128" max="5128" width="11.140625" style="16" customWidth="1"/>
    <col min="5129" max="5129" width="12.85546875" style="16" customWidth="1"/>
    <col min="5130" max="5132" width="9.28515625" style="16" bestFit="1" customWidth="1"/>
    <col min="5133" max="5133" width="13.28515625" style="16" customWidth="1"/>
    <col min="5134" max="5136" width="9.140625" style="16"/>
    <col min="5137" max="5137" width="9.28515625" style="16" bestFit="1" customWidth="1"/>
    <col min="5138" max="5376" width="9.140625" style="16"/>
    <col min="5377" max="5377" width="4.140625" style="16" customWidth="1"/>
    <col min="5378" max="5378" width="46.5703125" style="16" customWidth="1"/>
    <col min="5379" max="5379" width="4.85546875" style="16" customWidth="1"/>
    <col min="5380" max="5380" width="4.28515625" style="16" customWidth="1"/>
    <col min="5381" max="5381" width="11.5703125" style="16" customWidth="1"/>
    <col min="5382" max="5382" width="12" style="16" customWidth="1"/>
    <col min="5383" max="5383" width="11.7109375" style="16" customWidth="1"/>
    <col min="5384" max="5384" width="11.140625" style="16" customWidth="1"/>
    <col min="5385" max="5385" width="12.85546875" style="16" customWidth="1"/>
    <col min="5386" max="5388" width="9.28515625" style="16" bestFit="1" customWidth="1"/>
    <col min="5389" max="5389" width="13.28515625" style="16" customWidth="1"/>
    <col min="5390" max="5392" width="9.140625" style="16"/>
    <col min="5393" max="5393" width="9.28515625" style="16" bestFit="1" customWidth="1"/>
    <col min="5394" max="5632" width="9.140625" style="16"/>
    <col min="5633" max="5633" width="4.140625" style="16" customWidth="1"/>
    <col min="5634" max="5634" width="46.5703125" style="16" customWidth="1"/>
    <col min="5635" max="5635" width="4.85546875" style="16" customWidth="1"/>
    <col min="5636" max="5636" width="4.28515625" style="16" customWidth="1"/>
    <col min="5637" max="5637" width="11.5703125" style="16" customWidth="1"/>
    <col min="5638" max="5638" width="12" style="16" customWidth="1"/>
    <col min="5639" max="5639" width="11.7109375" style="16" customWidth="1"/>
    <col min="5640" max="5640" width="11.140625" style="16" customWidth="1"/>
    <col min="5641" max="5641" width="12.85546875" style="16" customWidth="1"/>
    <col min="5642" max="5644" width="9.28515625" style="16" bestFit="1" customWidth="1"/>
    <col min="5645" max="5645" width="13.28515625" style="16" customWidth="1"/>
    <col min="5646" max="5648" width="9.140625" style="16"/>
    <col min="5649" max="5649" width="9.28515625" style="16" bestFit="1" customWidth="1"/>
    <col min="5650" max="5888" width="9.140625" style="16"/>
    <col min="5889" max="5889" width="4.140625" style="16" customWidth="1"/>
    <col min="5890" max="5890" width="46.5703125" style="16" customWidth="1"/>
    <col min="5891" max="5891" width="4.85546875" style="16" customWidth="1"/>
    <col min="5892" max="5892" width="4.28515625" style="16" customWidth="1"/>
    <col min="5893" max="5893" width="11.5703125" style="16" customWidth="1"/>
    <col min="5894" max="5894" width="12" style="16" customWidth="1"/>
    <col min="5895" max="5895" width="11.7109375" style="16" customWidth="1"/>
    <col min="5896" max="5896" width="11.140625" style="16" customWidth="1"/>
    <col min="5897" max="5897" width="12.85546875" style="16" customWidth="1"/>
    <col min="5898" max="5900" width="9.28515625" style="16" bestFit="1" customWidth="1"/>
    <col min="5901" max="5901" width="13.28515625" style="16" customWidth="1"/>
    <col min="5902" max="5904" width="9.140625" style="16"/>
    <col min="5905" max="5905" width="9.28515625" style="16" bestFit="1" customWidth="1"/>
    <col min="5906" max="6144" width="9.140625" style="16"/>
    <col min="6145" max="6145" width="4.140625" style="16" customWidth="1"/>
    <col min="6146" max="6146" width="46.5703125" style="16" customWidth="1"/>
    <col min="6147" max="6147" width="4.85546875" style="16" customWidth="1"/>
    <col min="6148" max="6148" width="4.28515625" style="16" customWidth="1"/>
    <col min="6149" max="6149" width="11.5703125" style="16" customWidth="1"/>
    <col min="6150" max="6150" width="12" style="16" customWidth="1"/>
    <col min="6151" max="6151" width="11.7109375" style="16" customWidth="1"/>
    <col min="6152" max="6152" width="11.140625" style="16" customWidth="1"/>
    <col min="6153" max="6153" width="12.85546875" style="16" customWidth="1"/>
    <col min="6154" max="6156" width="9.28515625" style="16" bestFit="1" customWidth="1"/>
    <col min="6157" max="6157" width="13.28515625" style="16" customWidth="1"/>
    <col min="6158" max="6160" width="9.140625" style="16"/>
    <col min="6161" max="6161" width="9.28515625" style="16" bestFit="1" customWidth="1"/>
    <col min="6162" max="6400" width="9.140625" style="16"/>
    <col min="6401" max="6401" width="4.140625" style="16" customWidth="1"/>
    <col min="6402" max="6402" width="46.5703125" style="16" customWidth="1"/>
    <col min="6403" max="6403" width="4.85546875" style="16" customWidth="1"/>
    <col min="6404" max="6404" width="4.28515625" style="16" customWidth="1"/>
    <col min="6405" max="6405" width="11.5703125" style="16" customWidth="1"/>
    <col min="6406" max="6406" width="12" style="16" customWidth="1"/>
    <col min="6407" max="6407" width="11.7109375" style="16" customWidth="1"/>
    <col min="6408" max="6408" width="11.140625" style="16" customWidth="1"/>
    <col min="6409" max="6409" width="12.85546875" style="16" customWidth="1"/>
    <col min="6410" max="6412" width="9.28515625" style="16" bestFit="1" customWidth="1"/>
    <col min="6413" max="6413" width="13.28515625" style="16" customWidth="1"/>
    <col min="6414" max="6416" width="9.140625" style="16"/>
    <col min="6417" max="6417" width="9.28515625" style="16" bestFit="1" customWidth="1"/>
    <col min="6418" max="6656" width="9.140625" style="16"/>
    <col min="6657" max="6657" width="4.140625" style="16" customWidth="1"/>
    <col min="6658" max="6658" width="46.5703125" style="16" customWidth="1"/>
    <col min="6659" max="6659" width="4.85546875" style="16" customWidth="1"/>
    <col min="6660" max="6660" width="4.28515625" style="16" customWidth="1"/>
    <col min="6661" max="6661" width="11.5703125" style="16" customWidth="1"/>
    <col min="6662" max="6662" width="12" style="16" customWidth="1"/>
    <col min="6663" max="6663" width="11.7109375" style="16" customWidth="1"/>
    <col min="6664" max="6664" width="11.140625" style="16" customWidth="1"/>
    <col min="6665" max="6665" width="12.85546875" style="16" customWidth="1"/>
    <col min="6666" max="6668" width="9.28515625" style="16" bestFit="1" customWidth="1"/>
    <col min="6669" max="6669" width="13.28515625" style="16" customWidth="1"/>
    <col min="6670" max="6672" width="9.140625" style="16"/>
    <col min="6673" max="6673" width="9.28515625" style="16" bestFit="1" customWidth="1"/>
    <col min="6674" max="6912" width="9.140625" style="16"/>
    <col min="6913" max="6913" width="4.140625" style="16" customWidth="1"/>
    <col min="6914" max="6914" width="46.5703125" style="16" customWidth="1"/>
    <col min="6915" max="6915" width="4.85546875" style="16" customWidth="1"/>
    <col min="6916" max="6916" width="4.28515625" style="16" customWidth="1"/>
    <col min="6917" max="6917" width="11.5703125" style="16" customWidth="1"/>
    <col min="6918" max="6918" width="12" style="16" customWidth="1"/>
    <col min="6919" max="6919" width="11.7109375" style="16" customWidth="1"/>
    <col min="6920" max="6920" width="11.140625" style="16" customWidth="1"/>
    <col min="6921" max="6921" width="12.85546875" style="16" customWidth="1"/>
    <col min="6922" max="6924" width="9.28515625" style="16" bestFit="1" customWidth="1"/>
    <col min="6925" max="6925" width="13.28515625" style="16" customWidth="1"/>
    <col min="6926" max="6928" width="9.140625" style="16"/>
    <col min="6929" max="6929" width="9.28515625" style="16" bestFit="1" customWidth="1"/>
    <col min="6930" max="7168" width="9.140625" style="16"/>
    <col min="7169" max="7169" width="4.140625" style="16" customWidth="1"/>
    <col min="7170" max="7170" width="46.5703125" style="16" customWidth="1"/>
    <col min="7171" max="7171" width="4.85546875" style="16" customWidth="1"/>
    <col min="7172" max="7172" width="4.28515625" style="16" customWidth="1"/>
    <col min="7173" max="7173" width="11.5703125" style="16" customWidth="1"/>
    <col min="7174" max="7174" width="12" style="16" customWidth="1"/>
    <col min="7175" max="7175" width="11.7109375" style="16" customWidth="1"/>
    <col min="7176" max="7176" width="11.140625" style="16" customWidth="1"/>
    <col min="7177" max="7177" width="12.85546875" style="16" customWidth="1"/>
    <col min="7178" max="7180" width="9.28515625" style="16" bestFit="1" customWidth="1"/>
    <col min="7181" max="7181" width="13.28515625" style="16" customWidth="1"/>
    <col min="7182" max="7184" width="9.140625" style="16"/>
    <col min="7185" max="7185" width="9.28515625" style="16" bestFit="1" customWidth="1"/>
    <col min="7186" max="7424" width="9.140625" style="16"/>
    <col min="7425" max="7425" width="4.140625" style="16" customWidth="1"/>
    <col min="7426" max="7426" width="46.5703125" style="16" customWidth="1"/>
    <col min="7427" max="7427" width="4.85546875" style="16" customWidth="1"/>
    <col min="7428" max="7428" width="4.28515625" style="16" customWidth="1"/>
    <col min="7429" max="7429" width="11.5703125" style="16" customWidth="1"/>
    <col min="7430" max="7430" width="12" style="16" customWidth="1"/>
    <col min="7431" max="7431" width="11.7109375" style="16" customWidth="1"/>
    <col min="7432" max="7432" width="11.140625" style="16" customWidth="1"/>
    <col min="7433" max="7433" width="12.85546875" style="16" customWidth="1"/>
    <col min="7434" max="7436" width="9.28515625" style="16" bestFit="1" customWidth="1"/>
    <col min="7437" max="7437" width="13.28515625" style="16" customWidth="1"/>
    <col min="7438" max="7440" width="9.140625" style="16"/>
    <col min="7441" max="7441" width="9.28515625" style="16" bestFit="1" customWidth="1"/>
    <col min="7442" max="7680" width="9.140625" style="16"/>
    <col min="7681" max="7681" width="4.140625" style="16" customWidth="1"/>
    <col min="7682" max="7682" width="46.5703125" style="16" customWidth="1"/>
    <col min="7683" max="7683" width="4.85546875" style="16" customWidth="1"/>
    <col min="7684" max="7684" width="4.28515625" style="16" customWidth="1"/>
    <col min="7685" max="7685" width="11.5703125" style="16" customWidth="1"/>
    <col min="7686" max="7686" width="12" style="16" customWidth="1"/>
    <col min="7687" max="7687" width="11.7109375" style="16" customWidth="1"/>
    <col min="7688" max="7688" width="11.140625" style="16" customWidth="1"/>
    <col min="7689" max="7689" width="12.85546875" style="16" customWidth="1"/>
    <col min="7690" max="7692" width="9.28515625" style="16" bestFit="1" customWidth="1"/>
    <col min="7693" max="7693" width="13.28515625" style="16" customWidth="1"/>
    <col min="7694" max="7696" width="9.140625" style="16"/>
    <col min="7697" max="7697" width="9.28515625" style="16" bestFit="1" customWidth="1"/>
    <col min="7698" max="7936" width="9.140625" style="16"/>
    <col min="7937" max="7937" width="4.140625" style="16" customWidth="1"/>
    <col min="7938" max="7938" width="46.5703125" style="16" customWidth="1"/>
    <col min="7939" max="7939" width="4.85546875" style="16" customWidth="1"/>
    <col min="7940" max="7940" width="4.28515625" style="16" customWidth="1"/>
    <col min="7941" max="7941" width="11.5703125" style="16" customWidth="1"/>
    <col min="7942" max="7942" width="12" style="16" customWidth="1"/>
    <col min="7943" max="7943" width="11.7109375" style="16" customWidth="1"/>
    <col min="7944" max="7944" width="11.140625" style="16" customWidth="1"/>
    <col min="7945" max="7945" width="12.85546875" style="16" customWidth="1"/>
    <col min="7946" max="7948" width="9.28515625" style="16" bestFit="1" customWidth="1"/>
    <col min="7949" max="7949" width="13.28515625" style="16" customWidth="1"/>
    <col min="7950" max="7952" width="9.140625" style="16"/>
    <col min="7953" max="7953" width="9.28515625" style="16" bestFit="1" customWidth="1"/>
    <col min="7954" max="8192" width="9.140625" style="16"/>
    <col min="8193" max="8193" width="4.140625" style="16" customWidth="1"/>
    <col min="8194" max="8194" width="46.5703125" style="16" customWidth="1"/>
    <col min="8195" max="8195" width="4.85546875" style="16" customWidth="1"/>
    <col min="8196" max="8196" width="4.28515625" style="16" customWidth="1"/>
    <col min="8197" max="8197" width="11.5703125" style="16" customWidth="1"/>
    <col min="8198" max="8198" width="12" style="16" customWidth="1"/>
    <col min="8199" max="8199" width="11.7109375" style="16" customWidth="1"/>
    <col min="8200" max="8200" width="11.140625" style="16" customWidth="1"/>
    <col min="8201" max="8201" width="12.85546875" style="16" customWidth="1"/>
    <col min="8202" max="8204" width="9.28515625" style="16" bestFit="1" customWidth="1"/>
    <col min="8205" max="8205" width="13.28515625" style="16" customWidth="1"/>
    <col min="8206" max="8208" width="9.140625" style="16"/>
    <col min="8209" max="8209" width="9.28515625" style="16" bestFit="1" customWidth="1"/>
    <col min="8210" max="8448" width="9.140625" style="16"/>
    <col min="8449" max="8449" width="4.140625" style="16" customWidth="1"/>
    <col min="8450" max="8450" width="46.5703125" style="16" customWidth="1"/>
    <col min="8451" max="8451" width="4.85546875" style="16" customWidth="1"/>
    <col min="8452" max="8452" width="4.28515625" style="16" customWidth="1"/>
    <col min="8453" max="8453" width="11.5703125" style="16" customWidth="1"/>
    <col min="8454" max="8454" width="12" style="16" customWidth="1"/>
    <col min="8455" max="8455" width="11.7109375" style="16" customWidth="1"/>
    <col min="8456" max="8456" width="11.140625" style="16" customWidth="1"/>
    <col min="8457" max="8457" width="12.85546875" style="16" customWidth="1"/>
    <col min="8458" max="8460" width="9.28515625" style="16" bestFit="1" customWidth="1"/>
    <col min="8461" max="8461" width="13.28515625" style="16" customWidth="1"/>
    <col min="8462" max="8464" width="9.140625" style="16"/>
    <col min="8465" max="8465" width="9.28515625" style="16" bestFit="1" customWidth="1"/>
    <col min="8466" max="8704" width="9.140625" style="16"/>
    <col min="8705" max="8705" width="4.140625" style="16" customWidth="1"/>
    <col min="8706" max="8706" width="46.5703125" style="16" customWidth="1"/>
    <col min="8707" max="8707" width="4.85546875" style="16" customWidth="1"/>
    <col min="8708" max="8708" width="4.28515625" style="16" customWidth="1"/>
    <col min="8709" max="8709" width="11.5703125" style="16" customWidth="1"/>
    <col min="8710" max="8710" width="12" style="16" customWidth="1"/>
    <col min="8711" max="8711" width="11.7109375" style="16" customWidth="1"/>
    <col min="8712" max="8712" width="11.140625" style="16" customWidth="1"/>
    <col min="8713" max="8713" width="12.85546875" style="16" customWidth="1"/>
    <col min="8714" max="8716" width="9.28515625" style="16" bestFit="1" customWidth="1"/>
    <col min="8717" max="8717" width="13.28515625" style="16" customWidth="1"/>
    <col min="8718" max="8720" width="9.140625" style="16"/>
    <col min="8721" max="8721" width="9.28515625" style="16" bestFit="1" customWidth="1"/>
    <col min="8722" max="8960" width="9.140625" style="16"/>
    <col min="8961" max="8961" width="4.140625" style="16" customWidth="1"/>
    <col min="8962" max="8962" width="46.5703125" style="16" customWidth="1"/>
    <col min="8963" max="8963" width="4.85546875" style="16" customWidth="1"/>
    <col min="8964" max="8964" width="4.28515625" style="16" customWidth="1"/>
    <col min="8965" max="8965" width="11.5703125" style="16" customWidth="1"/>
    <col min="8966" max="8966" width="12" style="16" customWidth="1"/>
    <col min="8967" max="8967" width="11.7109375" style="16" customWidth="1"/>
    <col min="8968" max="8968" width="11.140625" style="16" customWidth="1"/>
    <col min="8969" max="8969" width="12.85546875" style="16" customWidth="1"/>
    <col min="8970" max="8972" width="9.28515625" style="16" bestFit="1" customWidth="1"/>
    <col min="8973" max="8973" width="13.28515625" style="16" customWidth="1"/>
    <col min="8974" max="8976" width="9.140625" style="16"/>
    <col min="8977" max="8977" width="9.28515625" style="16" bestFit="1" customWidth="1"/>
    <col min="8978" max="9216" width="9.140625" style="16"/>
    <col min="9217" max="9217" width="4.140625" style="16" customWidth="1"/>
    <col min="9218" max="9218" width="46.5703125" style="16" customWidth="1"/>
    <col min="9219" max="9219" width="4.85546875" style="16" customWidth="1"/>
    <col min="9220" max="9220" width="4.28515625" style="16" customWidth="1"/>
    <col min="9221" max="9221" width="11.5703125" style="16" customWidth="1"/>
    <col min="9222" max="9222" width="12" style="16" customWidth="1"/>
    <col min="9223" max="9223" width="11.7109375" style="16" customWidth="1"/>
    <col min="9224" max="9224" width="11.140625" style="16" customWidth="1"/>
    <col min="9225" max="9225" width="12.85546875" style="16" customWidth="1"/>
    <col min="9226" max="9228" width="9.28515625" style="16" bestFit="1" customWidth="1"/>
    <col min="9229" max="9229" width="13.28515625" style="16" customWidth="1"/>
    <col min="9230" max="9232" width="9.140625" style="16"/>
    <col min="9233" max="9233" width="9.28515625" style="16" bestFit="1" customWidth="1"/>
    <col min="9234" max="9472" width="9.140625" style="16"/>
    <col min="9473" max="9473" width="4.140625" style="16" customWidth="1"/>
    <col min="9474" max="9474" width="46.5703125" style="16" customWidth="1"/>
    <col min="9475" max="9475" width="4.85546875" style="16" customWidth="1"/>
    <col min="9476" max="9476" width="4.28515625" style="16" customWidth="1"/>
    <col min="9477" max="9477" width="11.5703125" style="16" customWidth="1"/>
    <col min="9478" max="9478" width="12" style="16" customWidth="1"/>
    <col min="9479" max="9479" width="11.7109375" style="16" customWidth="1"/>
    <col min="9480" max="9480" width="11.140625" style="16" customWidth="1"/>
    <col min="9481" max="9481" width="12.85546875" style="16" customWidth="1"/>
    <col min="9482" max="9484" width="9.28515625" style="16" bestFit="1" customWidth="1"/>
    <col min="9485" max="9485" width="13.28515625" style="16" customWidth="1"/>
    <col min="9486" max="9488" width="9.140625" style="16"/>
    <col min="9489" max="9489" width="9.28515625" style="16" bestFit="1" customWidth="1"/>
    <col min="9490" max="9728" width="9.140625" style="16"/>
    <col min="9729" max="9729" width="4.140625" style="16" customWidth="1"/>
    <col min="9730" max="9730" width="46.5703125" style="16" customWidth="1"/>
    <col min="9731" max="9731" width="4.85546875" style="16" customWidth="1"/>
    <col min="9732" max="9732" width="4.28515625" style="16" customWidth="1"/>
    <col min="9733" max="9733" width="11.5703125" style="16" customWidth="1"/>
    <col min="9734" max="9734" width="12" style="16" customWidth="1"/>
    <col min="9735" max="9735" width="11.7109375" style="16" customWidth="1"/>
    <col min="9736" max="9736" width="11.140625" style="16" customWidth="1"/>
    <col min="9737" max="9737" width="12.85546875" style="16" customWidth="1"/>
    <col min="9738" max="9740" width="9.28515625" style="16" bestFit="1" customWidth="1"/>
    <col min="9741" max="9741" width="13.28515625" style="16" customWidth="1"/>
    <col min="9742" max="9744" width="9.140625" style="16"/>
    <col min="9745" max="9745" width="9.28515625" style="16" bestFit="1" customWidth="1"/>
    <col min="9746" max="9984" width="9.140625" style="16"/>
    <col min="9985" max="9985" width="4.140625" style="16" customWidth="1"/>
    <col min="9986" max="9986" width="46.5703125" style="16" customWidth="1"/>
    <col min="9987" max="9987" width="4.85546875" style="16" customWidth="1"/>
    <col min="9988" max="9988" width="4.28515625" style="16" customWidth="1"/>
    <col min="9989" max="9989" width="11.5703125" style="16" customWidth="1"/>
    <col min="9990" max="9990" width="12" style="16" customWidth="1"/>
    <col min="9991" max="9991" width="11.7109375" style="16" customWidth="1"/>
    <col min="9992" max="9992" width="11.140625" style="16" customWidth="1"/>
    <col min="9993" max="9993" width="12.85546875" style="16" customWidth="1"/>
    <col min="9994" max="9996" width="9.28515625" style="16" bestFit="1" customWidth="1"/>
    <col min="9997" max="9997" width="13.28515625" style="16" customWidth="1"/>
    <col min="9998" max="10000" width="9.140625" style="16"/>
    <col min="10001" max="10001" width="9.28515625" style="16" bestFit="1" customWidth="1"/>
    <col min="10002" max="10240" width="9.140625" style="16"/>
    <col min="10241" max="10241" width="4.140625" style="16" customWidth="1"/>
    <col min="10242" max="10242" width="46.5703125" style="16" customWidth="1"/>
    <col min="10243" max="10243" width="4.85546875" style="16" customWidth="1"/>
    <col min="10244" max="10244" width="4.28515625" style="16" customWidth="1"/>
    <col min="10245" max="10245" width="11.5703125" style="16" customWidth="1"/>
    <col min="10246" max="10246" width="12" style="16" customWidth="1"/>
    <col min="10247" max="10247" width="11.7109375" style="16" customWidth="1"/>
    <col min="10248" max="10248" width="11.140625" style="16" customWidth="1"/>
    <col min="10249" max="10249" width="12.85546875" style="16" customWidth="1"/>
    <col min="10250" max="10252" width="9.28515625" style="16" bestFit="1" customWidth="1"/>
    <col min="10253" max="10253" width="13.28515625" style="16" customWidth="1"/>
    <col min="10254" max="10256" width="9.140625" style="16"/>
    <col min="10257" max="10257" width="9.28515625" style="16" bestFit="1" customWidth="1"/>
    <col min="10258" max="10496" width="9.140625" style="16"/>
    <col min="10497" max="10497" width="4.140625" style="16" customWidth="1"/>
    <col min="10498" max="10498" width="46.5703125" style="16" customWidth="1"/>
    <col min="10499" max="10499" width="4.85546875" style="16" customWidth="1"/>
    <col min="10500" max="10500" width="4.28515625" style="16" customWidth="1"/>
    <col min="10501" max="10501" width="11.5703125" style="16" customWidth="1"/>
    <col min="10502" max="10502" width="12" style="16" customWidth="1"/>
    <col min="10503" max="10503" width="11.7109375" style="16" customWidth="1"/>
    <col min="10504" max="10504" width="11.140625" style="16" customWidth="1"/>
    <col min="10505" max="10505" width="12.85546875" style="16" customWidth="1"/>
    <col min="10506" max="10508" width="9.28515625" style="16" bestFit="1" customWidth="1"/>
    <col min="10509" max="10509" width="13.28515625" style="16" customWidth="1"/>
    <col min="10510" max="10512" width="9.140625" style="16"/>
    <col min="10513" max="10513" width="9.28515625" style="16" bestFit="1" customWidth="1"/>
    <col min="10514" max="10752" width="9.140625" style="16"/>
    <col min="10753" max="10753" width="4.140625" style="16" customWidth="1"/>
    <col min="10754" max="10754" width="46.5703125" style="16" customWidth="1"/>
    <col min="10755" max="10755" width="4.85546875" style="16" customWidth="1"/>
    <col min="10756" max="10756" width="4.28515625" style="16" customWidth="1"/>
    <col min="10757" max="10757" width="11.5703125" style="16" customWidth="1"/>
    <col min="10758" max="10758" width="12" style="16" customWidth="1"/>
    <col min="10759" max="10759" width="11.7109375" style="16" customWidth="1"/>
    <col min="10760" max="10760" width="11.140625" style="16" customWidth="1"/>
    <col min="10761" max="10761" width="12.85546875" style="16" customWidth="1"/>
    <col min="10762" max="10764" width="9.28515625" style="16" bestFit="1" customWidth="1"/>
    <col min="10765" max="10765" width="13.28515625" style="16" customWidth="1"/>
    <col min="10766" max="10768" width="9.140625" style="16"/>
    <col min="10769" max="10769" width="9.28515625" style="16" bestFit="1" customWidth="1"/>
    <col min="10770" max="11008" width="9.140625" style="16"/>
    <col min="11009" max="11009" width="4.140625" style="16" customWidth="1"/>
    <col min="11010" max="11010" width="46.5703125" style="16" customWidth="1"/>
    <col min="11011" max="11011" width="4.85546875" style="16" customWidth="1"/>
    <col min="11012" max="11012" width="4.28515625" style="16" customWidth="1"/>
    <col min="11013" max="11013" width="11.5703125" style="16" customWidth="1"/>
    <col min="11014" max="11014" width="12" style="16" customWidth="1"/>
    <col min="11015" max="11015" width="11.7109375" style="16" customWidth="1"/>
    <col min="11016" max="11016" width="11.140625" style="16" customWidth="1"/>
    <col min="11017" max="11017" width="12.85546875" style="16" customWidth="1"/>
    <col min="11018" max="11020" width="9.28515625" style="16" bestFit="1" customWidth="1"/>
    <col min="11021" max="11021" width="13.28515625" style="16" customWidth="1"/>
    <col min="11022" max="11024" width="9.140625" style="16"/>
    <col min="11025" max="11025" width="9.28515625" style="16" bestFit="1" customWidth="1"/>
    <col min="11026" max="11264" width="9.140625" style="16"/>
    <col min="11265" max="11265" width="4.140625" style="16" customWidth="1"/>
    <col min="11266" max="11266" width="46.5703125" style="16" customWidth="1"/>
    <col min="11267" max="11267" width="4.85546875" style="16" customWidth="1"/>
    <col min="11268" max="11268" width="4.28515625" style="16" customWidth="1"/>
    <col min="11269" max="11269" width="11.5703125" style="16" customWidth="1"/>
    <col min="11270" max="11270" width="12" style="16" customWidth="1"/>
    <col min="11271" max="11271" width="11.7109375" style="16" customWidth="1"/>
    <col min="11272" max="11272" width="11.140625" style="16" customWidth="1"/>
    <col min="11273" max="11273" width="12.85546875" style="16" customWidth="1"/>
    <col min="11274" max="11276" width="9.28515625" style="16" bestFit="1" customWidth="1"/>
    <col min="11277" max="11277" width="13.28515625" style="16" customWidth="1"/>
    <col min="11278" max="11280" width="9.140625" style="16"/>
    <col min="11281" max="11281" width="9.28515625" style="16" bestFit="1" customWidth="1"/>
    <col min="11282" max="11520" width="9.140625" style="16"/>
    <col min="11521" max="11521" width="4.140625" style="16" customWidth="1"/>
    <col min="11522" max="11522" width="46.5703125" style="16" customWidth="1"/>
    <col min="11523" max="11523" width="4.85546875" style="16" customWidth="1"/>
    <col min="11524" max="11524" width="4.28515625" style="16" customWidth="1"/>
    <col min="11525" max="11525" width="11.5703125" style="16" customWidth="1"/>
    <col min="11526" max="11526" width="12" style="16" customWidth="1"/>
    <col min="11527" max="11527" width="11.7109375" style="16" customWidth="1"/>
    <col min="11528" max="11528" width="11.140625" style="16" customWidth="1"/>
    <col min="11529" max="11529" width="12.85546875" style="16" customWidth="1"/>
    <col min="11530" max="11532" width="9.28515625" style="16" bestFit="1" customWidth="1"/>
    <col min="11533" max="11533" width="13.28515625" style="16" customWidth="1"/>
    <col min="11534" max="11536" width="9.140625" style="16"/>
    <col min="11537" max="11537" width="9.28515625" style="16" bestFit="1" customWidth="1"/>
    <col min="11538" max="11776" width="9.140625" style="16"/>
    <col min="11777" max="11777" width="4.140625" style="16" customWidth="1"/>
    <col min="11778" max="11778" width="46.5703125" style="16" customWidth="1"/>
    <col min="11779" max="11779" width="4.85546875" style="16" customWidth="1"/>
    <col min="11780" max="11780" width="4.28515625" style="16" customWidth="1"/>
    <col min="11781" max="11781" width="11.5703125" style="16" customWidth="1"/>
    <col min="11782" max="11782" width="12" style="16" customWidth="1"/>
    <col min="11783" max="11783" width="11.7109375" style="16" customWidth="1"/>
    <col min="11784" max="11784" width="11.140625" style="16" customWidth="1"/>
    <col min="11785" max="11785" width="12.85546875" style="16" customWidth="1"/>
    <col min="11786" max="11788" width="9.28515625" style="16" bestFit="1" customWidth="1"/>
    <col min="11789" max="11789" width="13.28515625" style="16" customWidth="1"/>
    <col min="11790" max="11792" width="9.140625" style="16"/>
    <col min="11793" max="11793" width="9.28515625" style="16" bestFit="1" customWidth="1"/>
    <col min="11794" max="12032" width="9.140625" style="16"/>
    <col min="12033" max="12033" width="4.140625" style="16" customWidth="1"/>
    <col min="12034" max="12034" width="46.5703125" style="16" customWidth="1"/>
    <col min="12035" max="12035" width="4.85546875" style="16" customWidth="1"/>
    <col min="12036" max="12036" width="4.28515625" style="16" customWidth="1"/>
    <col min="12037" max="12037" width="11.5703125" style="16" customWidth="1"/>
    <col min="12038" max="12038" width="12" style="16" customWidth="1"/>
    <col min="12039" max="12039" width="11.7109375" style="16" customWidth="1"/>
    <col min="12040" max="12040" width="11.140625" style="16" customWidth="1"/>
    <col min="12041" max="12041" width="12.85546875" style="16" customWidth="1"/>
    <col min="12042" max="12044" width="9.28515625" style="16" bestFit="1" customWidth="1"/>
    <col min="12045" max="12045" width="13.28515625" style="16" customWidth="1"/>
    <col min="12046" max="12048" width="9.140625" style="16"/>
    <col min="12049" max="12049" width="9.28515625" style="16" bestFit="1" customWidth="1"/>
    <col min="12050" max="12288" width="9.140625" style="16"/>
    <col min="12289" max="12289" width="4.140625" style="16" customWidth="1"/>
    <col min="12290" max="12290" width="46.5703125" style="16" customWidth="1"/>
    <col min="12291" max="12291" width="4.85546875" style="16" customWidth="1"/>
    <col min="12292" max="12292" width="4.28515625" style="16" customWidth="1"/>
    <col min="12293" max="12293" width="11.5703125" style="16" customWidth="1"/>
    <col min="12294" max="12294" width="12" style="16" customWidth="1"/>
    <col min="12295" max="12295" width="11.7109375" style="16" customWidth="1"/>
    <col min="12296" max="12296" width="11.140625" style="16" customWidth="1"/>
    <col min="12297" max="12297" width="12.85546875" style="16" customWidth="1"/>
    <col min="12298" max="12300" width="9.28515625" style="16" bestFit="1" customWidth="1"/>
    <col min="12301" max="12301" width="13.28515625" style="16" customWidth="1"/>
    <col min="12302" max="12304" width="9.140625" style="16"/>
    <col min="12305" max="12305" width="9.28515625" style="16" bestFit="1" customWidth="1"/>
    <col min="12306" max="12544" width="9.140625" style="16"/>
    <col min="12545" max="12545" width="4.140625" style="16" customWidth="1"/>
    <col min="12546" max="12546" width="46.5703125" style="16" customWidth="1"/>
    <col min="12547" max="12547" width="4.85546875" style="16" customWidth="1"/>
    <col min="12548" max="12548" width="4.28515625" style="16" customWidth="1"/>
    <col min="12549" max="12549" width="11.5703125" style="16" customWidth="1"/>
    <col min="12550" max="12550" width="12" style="16" customWidth="1"/>
    <col min="12551" max="12551" width="11.7109375" style="16" customWidth="1"/>
    <col min="12552" max="12552" width="11.140625" style="16" customWidth="1"/>
    <col min="12553" max="12553" width="12.85546875" style="16" customWidth="1"/>
    <col min="12554" max="12556" width="9.28515625" style="16" bestFit="1" customWidth="1"/>
    <col min="12557" max="12557" width="13.28515625" style="16" customWidth="1"/>
    <col min="12558" max="12560" width="9.140625" style="16"/>
    <col min="12561" max="12561" width="9.28515625" style="16" bestFit="1" customWidth="1"/>
    <col min="12562" max="12800" width="9.140625" style="16"/>
    <col min="12801" max="12801" width="4.140625" style="16" customWidth="1"/>
    <col min="12802" max="12802" width="46.5703125" style="16" customWidth="1"/>
    <col min="12803" max="12803" width="4.85546875" style="16" customWidth="1"/>
    <col min="12804" max="12804" width="4.28515625" style="16" customWidth="1"/>
    <col min="12805" max="12805" width="11.5703125" style="16" customWidth="1"/>
    <col min="12806" max="12806" width="12" style="16" customWidth="1"/>
    <col min="12807" max="12807" width="11.7109375" style="16" customWidth="1"/>
    <col min="12808" max="12808" width="11.140625" style="16" customWidth="1"/>
    <col min="12809" max="12809" width="12.85546875" style="16" customWidth="1"/>
    <col min="12810" max="12812" width="9.28515625" style="16" bestFit="1" customWidth="1"/>
    <col min="12813" max="12813" width="13.28515625" style="16" customWidth="1"/>
    <col min="12814" max="12816" width="9.140625" style="16"/>
    <col min="12817" max="12817" width="9.28515625" style="16" bestFit="1" customWidth="1"/>
    <col min="12818" max="13056" width="9.140625" style="16"/>
    <col min="13057" max="13057" width="4.140625" style="16" customWidth="1"/>
    <col min="13058" max="13058" width="46.5703125" style="16" customWidth="1"/>
    <col min="13059" max="13059" width="4.85546875" style="16" customWidth="1"/>
    <col min="13060" max="13060" width="4.28515625" style="16" customWidth="1"/>
    <col min="13061" max="13061" width="11.5703125" style="16" customWidth="1"/>
    <col min="13062" max="13062" width="12" style="16" customWidth="1"/>
    <col min="13063" max="13063" width="11.7109375" style="16" customWidth="1"/>
    <col min="13064" max="13064" width="11.140625" style="16" customWidth="1"/>
    <col min="13065" max="13065" width="12.85546875" style="16" customWidth="1"/>
    <col min="13066" max="13068" width="9.28515625" style="16" bestFit="1" customWidth="1"/>
    <col min="13069" max="13069" width="13.28515625" style="16" customWidth="1"/>
    <col min="13070" max="13072" width="9.140625" style="16"/>
    <col min="13073" max="13073" width="9.28515625" style="16" bestFit="1" customWidth="1"/>
    <col min="13074" max="13312" width="9.140625" style="16"/>
    <col min="13313" max="13313" width="4.140625" style="16" customWidth="1"/>
    <col min="13314" max="13314" width="46.5703125" style="16" customWidth="1"/>
    <col min="13315" max="13315" width="4.85546875" style="16" customWidth="1"/>
    <col min="13316" max="13316" width="4.28515625" style="16" customWidth="1"/>
    <col min="13317" max="13317" width="11.5703125" style="16" customWidth="1"/>
    <col min="13318" max="13318" width="12" style="16" customWidth="1"/>
    <col min="13319" max="13319" width="11.7109375" style="16" customWidth="1"/>
    <col min="13320" max="13320" width="11.140625" style="16" customWidth="1"/>
    <col min="13321" max="13321" width="12.85546875" style="16" customWidth="1"/>
    <col min="13322" max="13324" width="9.28515625" style="16" bestFit="1" customWidth="1"/>
    <col min="13325" max="13325" width="13.28515625" style="16" customWidth="1"/>
    <col min="13326" max="13328" width="9.140625" style="16"/>
    <col min="13329" max="13329" width="9.28515625" style="16" bestFit="1" customWidth="1"/>
    <col min="13330" max="13568" width="9.140625" style="16"/>
    <col min="13569" max="13569" width="4.140625" style="16" customWidth="1"/>
    <col min="13570" max="13570" width="46.5703125" style="16" customWidth="1"/>
    <col min="13571" max="13571" width="4.85546875" style="16" customWidth="1"/>
    <col min="13572" max="13572" width="4.28515625" style="16" customWidth="1"/>
    <col min="13573" max="13573" width="11.5703125" style="16" customWidth="1"/>
    <col min="13574" max="13574" width="12" style="16" customWidth="1"/>
    <col min="13575" max="13575" width="11.7109375" style="16" customWidth="1"/>
    <col min="13576" max="13576" width="11.140625" style="16" customWidth="1"/>
    <col min="13577" max="13577" width="12.85546875" style="16" customWidth="1"/>
    <col min="13578" max="13580" width="9.28515625" style="16" bestFit="1" customWidth="1"/>
    <col min="13581" max="13581" width="13.28515625" style="16" customWidth="1"/>
    <col min="13582" max="13584" width="9.140625" style="16"/>
    <col min="13585" max="13585" width="9.28515625" style="16" bestFit="1" customWidth="1"/>
    <col min="13586" max="13824" width="9.140625" style="16"/>
    <col min="13825" max="13825" width="4.140625" style="16" customWidth="1"/>
    <col min="13826" max="13826" width="46.5703125" style="16" customWidth="1"/>
    <col min="13827" max="13827" width="4.85546875" style="16" customWidth="1"/>
    <col min="13828" max="13828" width="4.28515625" style="16" customWidth="1"/>
    <col min="13829" max="13829" width="11.5703125" style="16" customWidth="1"/>
    <col min="13830" max="13830" width="12" style="16" customWidth="1"/>
    <col min="13831" max="13831" width="11.7109375" style="16" customWidth="1"/>
    <col min="13832" max="13832" width="11.140625" style="16" customWidth="1"/>
    <col min="13833" max="13833" width="12.85546875" style="16" customWidth="1"/>
    <col min="13834" max="13836" width="9.28515625" style="16" bestFit="1" customWidth="1"/>
    <col min="13837" max="13837" width="13.28515625" style="16" customWidth="1"/>
    <col min="13838" max="13840" width="9.140625" style="16"/>
    <col min="13841" max="13841" width="9.28515625" style="16" bestFit="1" customWidth="1"/>
    <col min="13842" max="14080" width="9.140625" style="16"/>
    <col min="14081" max="14081" width="4.140625" style="16" customWidth="1"/>
    <col min="14082" max="14082" width="46.5703125" style="16" customWidth="1"/>
    <col min="14083" max="14083" width="4.85546875" style="16" customWidth="1"/>
    <col min="14084" max="14084" width="4.28515625" style="16" customWidth="1"/>
    <col min="14085" max="14085" width="11.5703125" style="16" customWidth="1"/>
    <col min="14086" max="14086" width="12" style="16" customWidth="1"/>
    <col min="14087" max="14087" width="11.7109375" style="16" customWidth="1"/>
    <col min="14088" max="14088" width="11.140625" style="16" customWidth="1"/>
    <col min="14089" max="14089" width="12.85546875" style="16" customWidth="1"/>
    <col min="14090" max="14092" width="9.28515625" style="16" bestFit="1" customWidth="1"/>
    <col min="14093" max="14093" width="13.28515625" style="16" customWidth="1"/>
    <col min="14094" max="14096" width="9.140625" style="16"/>
    <col min="14097" max="14097" width="9.28515625" style="16" bestFit="1" customWidth="1"/>
    <col min="14098" max="14336" width="9.140625" style="16"/>
    <col min="14337" max="14337" width="4.140625" style="16" customWidth="1"/>
    <col min="14338" max="14338" width="46.5703125" style="16" customWidth="1"/>
    <col min="14339" max="14339" width="4.85546875" style="16" customWidth="1"/>
    <col min="14340" max="14340" width="4.28515625" style="16" customWidth="1"/>
    <col min="14341" max="14341" width="11.5703125" style="16" customWidth="1"/>
    <col min="14342" max="14342" width="12" style="16" customWidth="1"/>
    <col min="14343" max="14343" width="11.7109375" style="16" customWidth="1"/>
    <col min="14344" max="14344" width="11.140625" style="16" customWidth="1"/>
    <col min="14345" max="14345" width="12.85546875" style="16" customWidth="1"/>
    <col min="14346" max="14348" width="9.28515625" style="16" bestFit="1" customWidth="1"/>
    <col min="14349" max="14349" width="13.28515625" style="16" customWidth="1"/>
    <col min="14350" max="14352" width="9.140625" style="16"/>
    <col min="14353" max="14353" width="9.28515625" style="16" bestFit="1" customWidth="1"/>
    <col min="14354" max="14592" width="9.140625" style="16"/>
    <col min="14593" max="14593" width="4.140625" style="16" customWidth="1"/>
    <col min="14594" max="14594" width="46.5703125" style="16" customWidth="1"/>
    <col min="14595" max="14595" width="4.85546875" style="16" customWidth="1"/>
    <col min="14596" max="14596" width="4.28515625" style="16" customWidth="1"/>
    <col min="14597" max="14597" width="11.5703125" style="16" customWidth="1"/>
    <col min="14598" max="14598" width="12" style="16" customWidth="1"/>
    <col min="14599" max="14599" width="11.7109375" style="16" customWidth="1"/>
    <col min="14600" max="14600" width="11.140625" style="16" customWidth="1"/>
    <col min="14601" max="14601" width="12.85546875" style="16" customWidth="1"/>
    <col min="14602" max="14604" width="9.28515625" style="16" bestFit="1" customWidth="1"/>
    <col min="14605" max="14605" width="13.28515625" style="16" customWidth="1"/>
    <col min="14606" max="14608" width="9.140625" style="16"/>
    <col min="14609" max="14609" width="9.28515625" style="16" bestFit="1" customWidth="1"/>
    <col min="14610" max="14848" width="9.140625" style="16"/>
    <col min="14849" max="14849" width="4.140625" style="16" customWidth="1"/>
    <col min="14850" max="14850" width="46.5703125" style="16" customWidth="1"/>
    <col min="14851" max="14851" width="4.85546875" style="16" customWidth="1"/>
    <col min="14852" max="14852" width="4.28515625" style="16" customWidth="1"/>
    <col min="14853" max="14853" width="11.5703125" style="16" customWidth="1"/>
    <col min="14854" max="14854" width="12" style="16" customWidth="1"/>
    <col min="14855" max="14855" width="11.7109375" style="16" customWidth="1"/>
    <col min="14856" max="14856" width="11.140625" style="16" customWidth="1"/>
    <col min="14857" max="14857" width="12.85546875" style="16" customWidth="1"/>
    <col min="14858" max="14860" width="9.28515625" style="16" bestFit="1" customWidth="1"/>
    <col min="14861" max="14861" width="13.28515625" style="16" customWidth="1"/>
    <col min="14862" max="14864" width="9.140625" style="16"/>
    <col min="14865" max="14865" width="9.28515625" style="16" bestFit="1" customWidth="1"/>
    <col min="14866" max="15104" width="9.140625" style="16"/>
    <col min="15105" max="15105" width="4.140625" style="16" customWidth="1"/>
    <col min="15106" max="15106" width="46.5703125" style="16" customWidth="1"/>
    <col min="15107" max="15107" width="4.85546875" style="16" customWidth="1"/>
    <col min="15108" max="15108" width="4.28515625" style="16" customWidth="1"/>
    <col min="15109" max="15109" width="11.5703125" style="16" customWidth="1"/>
    <col min="15110" max="15110" width="12" style="16" customWidth="1"/>
    <col min="15111" max="15111" width="11.7109375" style="16" customWidth="1"/>
    <col min="15112" max="15112" width="11.140625" style="16" customWidth="1"/>
    <col min="15113" max="15113" width="12.85546875" style="16" customWidth="1"/>
    <col min="15114" max="15116" width="9.28515625" style="16" bestFit="1" customWidth="1"/>
    <col min="15117" max="15117" width="13.28515625" style="16" customWidth="1"/>
    <col min="15118" max="15120" width="9.140625" style="16"/>
    <col min="15121" max="15121" width="9.28515625" style="16" bestFit="1" customWidth="1"/>
    <col min="15122" max="15360" width="9.140625" style="16"/>
    <col min="15361" max="15361" width="4.140625" style="16" customWidth="1"/>
    <col min="15362" max="15362" width="46.5703125" style="16" customWidth="1"/>
    <col min="15363" max="15363" width="4.85546875" style="16" customWidth="1"/>
    <col min="15364" max="15364" width="4.28515625" style="16" customWidth="1"/>
    <col min="15365" max="15365" width="11.5703125" style="16" customWidth="1"/>
    <col min="15366" max="15366" width="12" style="16" customWidth="1"/>
    <col min="15367" max="15367" width="11.7109375" style="16" customWidth="1"/>
    <col min="15368" max="15368" width="11.140625" style="16" customWidth="1"/>
    <col min="15369" max="15369" width="12.85546875" style="16" customWidth="1"/>
    <col min="15370" max="15372" width="9.28515625" style="16" bestFit="1" customWidth="1"/>
    <col min="15373" max="15373" width="13.28515625" style="16" customWidth="1"/>
    <col min="15374" max="15376" width="9.140625" style="16"/>
    <col min="15377" max="15377" width="9.28515625" style="16" bestFit="1" customWidth="1"/>
    <col min="15378" max="15616" width="9.140625" style="16"/>
    <col min="15617" max="15617" width="4.140625" style="16" customWidth="1"/>
    <col min="15618" max="15618" width="46.5703125" style="16" customWidth="1"/>
    <col min="15619" max="15619" width="4.85546875" style="16" customWidth="1"/>
    <col min="15620" max="15620" width="4.28515625" style="16" customWidth="1"/>
    <col min="15621" max="15621" width="11.5703125" style="16" customWidth="1"/>
    <col min="15622" max="15622" width="12" style="16" customWidth="1"/>
    <col min="15623" max="15623" width="11.7109375" style="16" customWidth="1"/>
    <col min="15624" max="15624" width="11.140625" style="16" customWidth="1"/>
    <col min="15625" max="15625" width="12.85546875" style="16" customWidth="1"/>
    <col min="15626" max="15628" width="9.28515625" style="16" bestFit="1" customWidth="1"/>
    <col min="15629" max="15629" width="13.28515625" style="16" customWidth="1"/>
    <col min="15630" max="15632" width="9.140625" style="16"/>
    <col min="15633" max="15633" width="9.28515625" style="16" bestFit="1" customWidth="1"/>
    <col min="15634" max="15872" width="9.140625" style="16"/>
    <col min="15873" max="15873" width="4.140625" style="16" customWidth="1"/>
    <col min="15874" max="15874" width="46.5703125" style="16" customWidth="1"/>
    <col min="15875" max="15875" width="4.85546875" style="16" customWidth="1"/>
    <col min="15876" max="15876" width="4.28515625" style="16" customWidth="1"/>
    <col min="15877" max="15877" width="11.5703125" style="16" customWidth="1"/>
    <col min="15878" max="15878" width="12" style="16" customWidth="1"/>
    <col min="15879" max="15879" width="11.7109375" style="16" customWidth="1"/>
    <col min="15880" max="15880" width="11.140625" style="16" customWidth="1"/>
    <col min="15881" max="15881" width="12.85546875" style="16" customWidth="1"/>
    <col min="15882" max="15884" width="9.28515625" style="16" bestFit="1" customWidth="1"/>
    <col min="15885" max="15885" width="13.28515625" style="16" customWidth="1"/>
    <col min="15886" max="15888" width="9.140625" style="16"/>
    <col min="15889" max="15889" width="9.28515625" style="16" bestFit="1" customWidth="1"/>
    <col min="15890" max="16128" width="9.140625" style="16"/>
    <col min="16129" max="16129" width="4.140625" style="16" customWidth="1"/>
    <col min="16130" max="16130" width="46.5703125" style="16" customWidth="1"/>
    <col min="16131" max="16131" width="4.85546875" style="16" customWidth="1"/>
    <col min="16132" max="16132" width="4.28515625" style="16" customWidth="1"/>
    <col min="16133" max="16133" width="11.5703125" style="16" customWidth="1"/>
    <col min="16134" max="16134" width="12" style="16" customWidth="1"/>
    <col min="16135" max="16135" width="11.7109375" style="16" customWidth="1"/>
    <col min="16136" max="16136" width="11.140625" style="16" customWidth="1"/>
    <col min="16137" max="16137" width="12.85546875" style="16" customWidth="1"/>
    <col min="16138" max="16140" width="9.28515625" style="16" bestFit="1" customWidth="1"/>
    <col min="16141" max="16141" width="13.28515625" style="16" customWidth="1"/>
    <col min="16142" max="16144" width="9.140625" style="16"/>
    <col min="16145" max="16145" width="9.28515625" style="16" bestFit="1" customWidth="1"/>
    <col min="16146" max="16384" width="9.140625" style="16"/>
  </cols>
  <sheetData>
    <row r="1" spans="1:13" ht="15.75">
      <c r="A1" s="48"/>
      <c r="B1" s="13"/>
      <c r="C1" s="13"/>
      <c r="D1" s="13"/>
      <c r="E1" s="15"/>
      <c r="F1" s="13"/>
      <c r="G1" s="13"/>
      <c r="H1" s="13"/>
      <c r="I1" s="51" t="s">
        <v>615</v>
      </c>
      <c r="J1" s="13"/>
    </row>
    <row r="2" spans="1:13" ht="15.75">
      <c r="A2" s="48"/>
      <c r="B2" s="13"/>
      <c r="C2" s="13"/>
      <c r="D2" s="13"/>
      <c r="E2" s="18"/>
      <c r="F2" s="13"/>
      <c r="G2" s="13"/>
      <c r="H2" s="13"/>
      <c r="I2" s="51" t="s">
        <v>125</v>
      </c>
      <c r="J2" s="13"/>
    </row>
    <row r="3" spans="1:13" ht="15.75">
      <c r="A3" s="48"/>
      <c r="B3" s="13"/>
      <c r="C3" s="13"/>
      <c r="D3" s="13"/>
      <c r="E3" s="18"/>
      <c r="F3" s="13"/>
      <c r="G3" s="13"/>
      <c r="H3" s="13"/>
      <c r="I3" s="51" t="s">
        <v>576</v>
      </c>
      <c r="J3" s="13"/>
    </row>
    <row r="4" spans="1:13" ht="15.75">
      <c r="A4" s="48"/>
      <c r="B4" s="13"/>
      <c r="C4" s="13"/>
      <c r="D4" s="13"/>
      <c r="E4" s="18"/>
      <c r="F4" s="307"/>
      <c r="G4" s="309"/>
      <c r="H4" s="309"/>
      <c r="I4" s="309"/>
      <c r="J4" s="13"/>
    </row>
    <row r="5" spans="1:13" ht="9.75" customHeight="1">
      <c r="A5" s="48"/>
      <c r="B5" s="13"/>
      <c r="C5" s="13"/>
      <c r="D5" s="13"/>
      <c r="E5" s="18"/>
    </row>
    <row r="6" spans="1:13" ht="15.75">
      <c r="A6" s="314" t="s">
        <v>614</v>
      </c>
      <c r="B6" s="314"/>
      <c r="C6" s="314"/>
      <c r="D6" s="314"/>
      <c r="E6" s="314"/>
      <c r="F6" s="314"/>
      <c r="G6" s="314"/>
      <c r="H6" s="314"/>
      <c r="I6" s="314"/>
      <c r="J6" s="19"/>
    </row>
    <row r="7" spans="1:13" ht="12" customHeight="1">
      <c r="A7" s="314" t="s">
        <v>519</v>
      </c>
      <c r="B7" s="314"/>
      <c r="C7" s="314"/>
      <c r="D7" s="314"/>
      <c r="E7" s="314"/>
      <c r="F7" s="314"/>
      <c r="G7" s="314"/>
      <c r="H7" s="314"/>
      <c r="I7" s="314"/>
      <c r="J7" s="19"/>
    </row>
    <row r="8" spans="1:13" ht="12.75" customHeight="1">
      <c r="A8" s="46" t="s">
        <v>12</v>
      </c>
      <c r="B8" s="20"/>
      <c r="C8" s="21"/>
      <c r="D8" s="21"/>
      <c r="E8" s="22"/>
      <c r="F8" s="23"/>
      <c r="G8" s="24"/>
      <c r="H8" s="23"/>
      <c r="I8" s="47" t="s">
        <v>11</v>
      </c>
    </row>
    <row r="9" spans="1:13" ht="87" customHeight="1">
      <c r="A9" s="49" t="s">
        <v>1</v>
      </c>
      <c r="B9" s="25" t="s">
        <v>3</v>
      </c>
      <c r="C9" s="50" t="s">
        <v>6</v>
      </c>
      <c r="D9" s="50" t="s">
        <v>7</v>
      </c>
      <c r="E9" s="26" t="s">
        <v>4</v>
      </c>
      <c r="F9" s="26" t="s">
        <v>5</v>
      </c>
      <c r="G9" s="26" t="s">
        <v>96</v>
      </c>
      <c r="H9" s="26" t="s">
        <v>206</v>
      </c>
      <c r="I9" s="26" t="s">
        <v>13</v>
      </c>
    </row>
    <row r="10" spans="1:13" s="29" customFormat="1" ht="12" customHeight="1">
      <c r="A10" s="27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M10" s="30"/>
    </row>
    <row r="11" spans="1:13" s="31" customFormat="1">
      <c r="A11" s="10" t="s">
        <v>99</v>
      </c>
      <c r="B11" s="7" t="s">
        <v>102</v>
      </c>
      <c r="C11" s="10" t="s">
        <v>14</v>
      </c>
      <c r="D11" s="10" t="s">
        <v>15</v>
      </c>
      <c r="E11" s="151">
        <f t="shared" ref="E11:E23" si="0">F11+G11+H11+I11</f>
        <v>399</v>
      </c>
      <c r="F11" s="151">
        <f>SUM(F12:F19)</f>
        <v>399</v>
      </c>
      <c r="G11" s="151">
        <f>SUM(G12:G19)</f>
        <v>0</v>
      </c>
      <c r="H11" s="151">
        <f>SUM(H12:H19)</f>
        <v>0</v>
      </c>
      <c r="I11" s="151">
        <f>SUM(I12:I19)</f>
        <v>0</v>
      </c>
      <c r="M11" s="32"/>
    </row>
    <row r="12" spans="1:13" s="31" customFormat="1" ht="39.75" customHeight="1">
      <c r="A12" s="11" t="s">
        <v>165</v>
      </c>
      <c r="B12" s="4" t="s">
        <v>103</v>
      </c>
      <c r="C12" s="11" t="s">
        <v>14</v>
      </c>
      <c r="D12" s="11" t="s">
        <v>16</v>
      </c>
      <c r="E12" s="151">
        <f t="shared" si="0"/>
        <v>6.7999999999992724</v>
      </c>
      <c r="F12" s="152">
        <f>'приложение 5.1.'!H14</f>
        <v>6.7999999999992724</v>
      </c>
      <c r="G12" s="152">
        <f>'приложение 5.1.'!I14</f>
        <v>0</v>
      </c>
      <c r="H12" s="152">
        <f>'приложение 5.1.'!J14</f>
        <v>0</v>
      </c>
      <c r="I12" s="152">
        <f>'приложение 5.1.'!K14</f>
        <v>0</v>
      </c>
      <c r="M12" s="32"/>
    </row>
    <row r="13" spans="1:13" s="31" customFormat="1" ht="39" customHeight="1">
      <c r="A13" s="11" t="s">
        <v>166</v>
      </c>
      <c r="B13" s="4" t="s">
        <v>110</v>
      </c>
      <c r="C13" s="11" t="s">
        <v>14</v>
      </c>
      <c r="D13" s="11" t="s">
        <v>17</v>
      </c>
      <c r="E13" s="151">
        <f t="shared" si="0"/>
        <v>4214.6000000000004</v>
      </c>
      <c r="F13" s="152">
        <f>'приложение 5.1.'!H28</f>
        <v>4214.6000000000004</v>
      </c>
      <c r="G13" s="152">
        <f>'приложение 5.1.'!I28</f>
        <v>0</v>
      </c>
      <c r="H13" s="152">
        <f>'приложение 5.1.'!J28</f>
        <v>0</v>
      </c>
      <c r="I13" s="152">
        <f>'приложение 5.1.'!K28</f>
        <v>0</v>
      </c>
      <c r="M13" s="32"/>
    </row>
    <row r="14" spans="1:13" s="31" customFormat="1" ht="51">
      <c r="A14" s="6" t="s">
        <v>167</v>
      </c>
      <c r="B14" s="4" t="s">
        <v>120</v>
      </c>
      <c r="C14" s="6" t="s">
        <v>14</v>
      </c>
      <c r="D14" s="6" t="s">
        <v>18</v>
      </c>
      <c r="E14" s="151">
        <f t="shared" si="0"/>
        <v>-4221.3999999999996</v>
      </c>
      <c r="F14" s="141">
        <f>'приложение 5.1.'!H43</f>
        <v>-4221.3999999999996</v>
      </c>
      <c r="G14" s="141">
        <f>'приложение 5.1.'!I43</f>
        <v>0</v>
      </c>
      <c r="H14" s="141">
        <f>'приложение 5.1.'!J43</f>
        <v>0</v>
      </c>
      <c r="I14" s="141">
        <f>'приложение 5.1.'!K43</f>
        <v>0</v>
      </c>
      <c r="M14" s="32"/>
    </row>
    <row r="15" spans="1:13" s="31" customFormat="1" hidden="1">
      <c r="A15" s="6" t="s">
        <v>168</v>
      </c>
      <c r="B15" s="1" t="s">
        <v>460</v>
      </c>
      <c r="C15" s="6" t="s">
        <v>14</v>
      </c>
      <c r="D15" s="6" t="s">
        <v>19</v>
      </c>
      <c r="E15" s="151">
        <f t="shared" si="0"/>
        <v>0</v>
      </c>
      <c r="F15" s="141">
        <f>'приложение 5.1.'!H56</f>
        <v>0</v>
      </c>
      <c r="G15" s="141">
        <f>'приложение 5.1.'!I56</f>
        <v>0</v>
      </c>
      <c r="H15" s="141">
        <f>'приложение 5.1.'!J56</f>
        <v>0</v>
      </c>
      <c r="I15" s="141">
        <f>'приложение 5.1.'!K56</f>
        <v>0</v>
      </c>
      <c r="M15" s="32"/>
    </row>
    <row r="16" spans="1:13" s="31" customFormat="1" ht="38.25">
      <c r="A16" s="6" t="s">
        <v>169</v>
      </c>
      <c r="B16" s="4" t="s">
        <v>113</v>
      </c>
      <c r="C16" s="6" t="s">
        <v>14</v>
      </c>
      <c r="D16" s="6" t="s">
        <v>114</v>
      </c>
      <c r="E16" s="151">
        <f t="shared" si="0"/>
        <v>44.5</v>
      </c>
      <c r="F16" s="141">
        <f>'приложение 5.1.'!H62</f>
        <v>44.5</v>
      </c>
      <c r="G16" s="141">
        <f>'приложение 5.1.'!I62</f>
        <v>0</v>
      </c>
      <c r="H16" s="141">
        <f>'приложение 5.1.'!J62</f>
        <v>0</v>
      </c>
      <c r="I16" s="141">
        <f>'приложение 5.1.'!K62</f>
        <v>0</v>
      </c>
      <c r="M16" s="32"/>
    </row>
    <row r="17" spans="1:13" s="31" customFormat="1" hidden="1">
      <c r="A17" s="6" t="s">
        <v>170</v>
      </c>
      <c r="B17" s="1" t="s">
        <v>330</v>
      </c>
      <c r="C17" s="6" t="s">
        <v>14</v>
      </c>
      <c r="D17" s="6" t="s">
        <v>20</v>
      </c>
      <c r="E17" s="151">
        <f>SUM(F17:I17)</f>
        <v>0</v>
      </c>
      <c r="F17" s="141">
        <f>'приложение 5.1.'!H88</f>
        <v>0</v>
      </c>
      <c r="G17" s="141">
        <f>'приложение 5.1.'!I88</f>
        <v>0</v>
      </c>
      <c r="H17" s="141">
        <f>'приложение 5.1.'!J88</f>
        <v>0</v>
      </c>
      <c r="I17" s="141">
        <f>'приложение 5.1.'!K88</f>
        <v>0</v>
      </c>
      <c r="M17" s="32"/>
    </row>
    <row r="18" spans="1:13" s="31" customFormat="1" hidden="1">
      <c r="A18" s="6" t="s">
        <v>450</v>
      </c>
      <c r="B18" s="5" t="s">
        <v>134</v>
      </c>
      <c r="C18" s="6" t="s">
        <v>14</v>
      </c>
      <c r="D18" s="6" t="s">
        <v>41</v>
      </c>
      <c r="E18" s="151">
        <f t="shared" si="0"/>
        <v>0</v>
      </c>
      <c r="F18" s="141">
        <f>'приложение 5.1.'!H94</f>
        <v>0</v>
      </c>
      <c r="G18" s="141">
        <f>'приложение 5.1.'!I94</f>
        <v>0</v>
      </c>
      <c r="H18" s="141">
        <f>'приложение 5.1.'!J94</f>
        <v>0</v>
      </c>
      <c r="I18" s="141">
        <f>'приложение 5.1.'!K94</f>
        <v>0</v>
      </c>
      <c r="J18" s="33"/>
      <c r="M18" s="32"/>
    </row>
    <row r="19" spans="1:13" s="31" customFormat="1">
      <c r="A19" s="6" t="s">
        <v>464</v>
      </c>
      <c r="B19" s="4" t="s">
        <v>121</v>
      </c>
      <c r="C19" s="6" t="s">
        <v>14</v>
      </c>
      <c r="D19" s="6" t="s">
        <v>122</v>
      </c>
      <c r="E19" s="151">
        <f t="shared" si="0"/>
        <v>354.5</v>
      </c>
      <c r="F19" s="141">
        <f>'приложение 5.1.'!H100</f>
        <v>354.5</v>
      </c>
      <c r="G19" s="141">
        <f>'приложение 5.1.'!I100</f>
        <v>0</v>
      </c>
      <c r="H19" s="141">
        <f>'приложение 5.1.'!J100</f>
        <v>0</v>
      </c>
      <c r="I19" s="141">
        <f>'приложение 5.1.'!K100</f>
        <v>0</v>
      </c>
      <c r="M19" s="32"/>
    </row>
    <row r="20" spans="1:13" s="31" customFormat="1" ht="28.5" customHeight="1">
      <c r="A20" s="8" t="s">
        <v>116</v>
      </c>
      <c r="B20" s="7" t="s">
        <v>2</v>
      </c>
      <c r="C20" s="8" t="s">
        <v>17</v>
      </c>
      <c r="D20" s="8" t="s">
        <v>15</v>
      </c>
      <c r="E20" s="140">
        <f>SUM(F20:I20)</f>
        <v>170</v>
      </c>
      <c r="F20" s="140">
        <f>F23+F22+F21</f>
        <v>170</v>
      </c>
      <c r="G20" s="140">
        <f>G23+G22+G21</f>
        <v>0</v>
      </c>
      <c r="H20" s="140">
        <f>H23+H22+H21</f>
        <v>0</v>
      </c>
      <c r="I20" s="140">
        <f>I23+I22+I21</f>
        <v>0</v>
      </c>
      <c r="M20" s="32"/>
    </row>
    <row r="21" spans="1:13" s="31" customFormat="1" hidden="1">
      <c r="A21" s="6" t="s">
        <v>171</v>
      </c>
      <c r="B21" s="4" t="s">
        <v>128</v>
      </c>
      <c r="C21" s="6" t="s">
        <v>17</v>
      </c>
      <c r="D21" s="6" t="s">
        <v>18</v>
      </c>
      <c r="E21" s="151">
        <f t="shared" si="0"/>
        <v>0</v>
      </c>
      <c r="F21" s="141">
        <f>'приложение 5.1.'!H127</f>
        <v>0</v>
      </c>
      <c r="G21" s="141">
        <f>'приложение 5.1.'!I127</f>
        <v>0</v>
      </c>
      <c r="H21" s="141">
        <f>'приложение 5.1.'!J127</f>
        <v>0</v>
      </c>
      <c r="I21" s="141">
        <f>'приложение 5.1.'!K127</f>
        <v>0</v>
      </c>
      <c r="M21" s="32"/>
    </row>
    <row r="22" spans="1:13" s="31" customFormat="1" ht="42" customHeight="1">
      <c r="A22" s="6" t="s">
        <v>172</v>
      </c>
      <c r="B22" s="34" t="s">
        <v>451</v>
      </c>
      <c r="C22" s="6" t="s">
        <v>17</v>
      </c>
      <c r="D22" s="6" t="s">
        <v>21</v>
      </c>
      <c r="E22" s="151">
        <f t="shared" si="0"/>
        <v>170</v>
      </c>
      <c r="F22" s="141">
        <f>'приложение 5.1.'!H138</f>
        <v>170</v>
      </c>
      <c r="G22" s="141">
        <f>'приложение 5.1.'!I138</f>
        <v>0</v>
      </c>
      <c r="H22" s="141">
        <f>'приложение 5.1.'!J138</f>
        <v>0</v>
      </c>
      <c r="I22" s="141">
        <f>'приложение 5.1.'!K138</f>
        <v>0</v>
      </c>
      <c r="M22" s="32"/>
    </row>
    <row r="23" spans="1:13" s="31" customFormat="1" ht="25.5" hidden="1">
      <c r="A23" s="6" t="s">
        <v>173</v>
      </c>
      <c r="B23" s="4" t="s">
        <v>45</v>
      </c>
      <c r="C23" s="6" t="s">
        <v>17</v>
      </c>
      <c r="D23" s="6" t="s">
        <v>39</v>
      </c>
      <c r="E23" s="151">
        <f t="shared" si="0"/>
        <v>0</v>
      </c>
      <c r="F23" s="141">
        <f>'приложение 5.1.'!H151</f>
        <v>0</v>
      </c>
      <c r="G23" s="141">
        <f>'приложение 5.1.'!I151</f>
        <v>0</v>
      </c>
      <c r="H23" s="141">
        <f>'приложение 5.1.'!J151</f>
        <v>0</v>
      </c>
      <c r="I23" s="141">
        <f>'приложение 5.1.'!K151</f>
        <v>0</v>
      </c>
      <c r="M23" s="32"/>
    </row>
    <row r="24" spans="1:13" s="31" customFormat="1">
      <c r="A24" s="8" t="s">
        <v>158</v>
      </c>
      <c r="B24" s="9" t="s">
        <v>40</v>
      </c>
      <c r="C24" s="8" t="s">
        <v>18</v>
      </c>
      <c r="D24" s="8" t="s">
        <v>15</v>
      </c>
      <c r="E24" s="140">
        <f>F24+G24+H24+I24</f>
        <v>5037.4000000000015</v>
      </c>
      <c r="F24" s="140">
        <f>F25+F26+F27+F28+F30+F31</f>
        <v>-8289.4</v>
      </c>
      <c r="G24" s="140">
        <f t="shared" ref="G24:I24" si="1">SUM(G25:G31)</f>
        <v>286</v>
      </c>
      <c r="H24" s="140">
        <f>H25+H26+H27+H28+H30+H31</f>
        <v>13040.800000000001</v>
      </c>
      <c r="I24" s="140">
        <f t="shared" si="1"/>
        <v>0</v>
      </c>
      <c r="M24" s="32"/>
    </row>
    <row r="25" spans="1:13" s="31" customFormat="1" hidden="1">
      <c r="A25" s="6" t="s">
        <v>174</v>
      </c>
      <c r="B25" s="5" t="s">
        <v>47</v>
      </c>
      <c r="C25" s="6" t="s">
        <v>18</v>
      </c>
      <c r="D25" s="6" t="s">
        <v>14</v>
      </c>
      <c r="E25" s="140">
        <f t="shared" ref="E25:E46" si="2">F25+G25+H25+I25</f>
        <v>0</v>
      </c>
      <c r="F25" s="141">
        <f>'приложение 5.1.'!H191</f>
        <v>0</v>
      </c>
      <c r="G25" s="141">
        <f>'приложение 5.1.'!I191</f>
        <v>0</v>
      </c>
      <c r="H25" s="141">
        <f>'приложение 5.1.'!J191</f>
        <v>0</v>
      </c>
      <c r="I25" s="141">
        <f>'приложение 5.1.'!K191</f>
        <v>0</v>
      </c>
      <c r="M25" s="32"/>
    </row>
    <row r="26" spans="1:13" s="31" customFormat="1">
      <c r="A26" s="6" t="s">
        <v>175</v>
      </c>
      <c r="B26" s="14" t="s">
        <v>22</v>
      </c>
      <c r="C26" s="6" t="s">
        <v>18</v>
      </c>
      <c r="D26" s="6" t="s">
        <v>19</v>
      </c>
      <c r="E26" s="140">
        <f t="shared" si="2"/>
        <v>1161.0999999999999</v>
      </c>
      <c r="F26" s="141">
        <f>'приложение 5.1.'!H207</f>
        <v>875.1</v>
      </c>
      <c r="G26" s="141">
        <f>'приложение 5.1.'!I207</f>
        <v>286</v>
      </c>
      <c r="H26" s="141">
        <f>'приложение 5.1.'!J207</f>
        <v>0</v>
      </c>
      <c r="I26" s="141">
        <f>'приложение 5.1.'!K207</f>
        <v>0</v>
      </c>
      <c r="M26" s="32"/>
    </row>
    <row r="27" spans="1:13" s="31" customFormat="1">
      <c r="A27" s="6" t="s">
        <v>176</v>
      </c>
      <c r="B27" s="5" t="s">
        <v>129</v>
      </c>
      <c r="C27" s="6" t="s">
        <v>18</v>
      </c>
      <c r="D27" s="6" t="s">
        <v>23</v>
      </c>
      <c r="E27" s="140">
        <f t="shared" si="2"/>
        <v>98.2</v>
      </c>
      <c r="F27" s="141">
        <f>'приложение 5.1.'!H221</f>
        <v>98.2</v>
      </c>
      <c r="G27" s="141">
        <f>'приложение 5.1.'!I221</f>
        <v>0</v>
      </c>
      <c r="H27" s="141">
        <f>'приложение 5.1.'!J221</f>
        <v>0</v>
      </c>
      <c r="I27" s="141">
        <f>'приложение 5.1.'!K221</f>
        <v>0</v>
      </c>
      <c r="M27" s="32"/>
    </row>
    <row r="28" spans="1:13" s="31" customFormat="1">
      <c r="A28" s="6" t="s">
        <v>177</v>
      </c>
      <c r="B28" s="4" t="s">
        <v>178</v>
      </c>
      <c r="C28" s="6" t="s">
        <v>18</v>
      </c>
      <c r="D28" s="6" t="s">
        <v>21</v>
      </c>
      <c r="E28" s="140">
        <f t="shared" si="2"/>
        <v>254.69999999999982</v>
      </c>
      <c r="F28" s="141">
        <f>'приложение 5.1.'!H227</f>
        <v>1819.6</v>
      </c>
      <c r="G28" s="141">
        <f>'приложение 5.1.'!I227</f>
        <v>0</v>
      </c>
      <c r="H28" s="141">
        <f>'приложение 5.1.'!J227</f>
        <v>-1564.9</v>
      </c>
      <c r="I28" s="141">
        <f>'приложение 5.1.'!K227</f>
        <v>0</v>
      </c>
      <c r="M28" s="32"/>
    </row>
    <row r="29" spans="1:13" s="31" customFormat="1" hidden="1">
      <c r="A29" s="6" t="s">
        <v>179</v>
      </c>
      <c r="B29" s="35" t="s">
        <v>180</v>
      </c>
      <c r="C29" s="6" t="s">
        <v>18</v>
      </c>
      <c r="D29" s="6" t="s">
        <v>21</v>
      </c>
      <c r="E29" s="140">
        <f t="shared" si="2"/>
        <v>0</v>
      </c>
      <c r="F29" s="141">
        <f>'приложение 5.1.'!H228</f>
        <v>0</v>
      </c>
      <c r="G29" s="141">
        <f>'приложение 5.1.'!I228</f>
        <v>0</v>
      </c>
      <c r="H29" s="141">
        <f>'приложение 5.1.'!J228</f>
        <v>0</v>
      </c>
      <c r="I29" s="141">
        <f>'приложение 5.1.'!K228</f>
        <v>0</v>
      </c>
      <c r="M29" s="32"/>
    </row>
    <row r="30" spans="1:13" s="31" customFormat="1" hidden="1">
      <c r="A30" s="6" t="s">
        <v>181</v>
      </c>
      <c r="B30" s="4" t="s">
        <v>42</v>
      </c>
      <c r="C30" s="6" t="s">
        <v>18</v>
      </c>
      <c r="D30" s="6" t="s">
        <v>33</v>
      </c>
      <c r="E30" s="140">
        <f t="shared" si="2"/>
        <v>0</v>
      </c>
      <c r="F30" s="141">
        <f>'приложение 5.1.'!H273</f>
        <v>0</v>
      </c>
      <c r="G30" s="141">
        <f>'приложение 5.1.'!I273</f>
        <v>0</v>
      </c>
      <c r="H30" s="141">
        <f>'приложение 5.1.'!J273</f>
        <v>0</v>
      </c>
      <c r="I30" s="141">
        <f>'приложение 5.1.'!K273</f>
        <v>0</v>
      </c>
      <c r="M30" s="32"/>
    </row>
    <row r="31" spans="1:13" s="31" customFormat="1">
      <c r="A31" s="6" t="s">
        <v>182</v>
      </c>
      <c r="B31" s="4" t="s">
        <v>24</v>
      </c>
      <c r="C31" s="6" t="s">
        <v>18</v>
      </c>
      <c r="D31" s="6" t="s">
        <v>38</v>
      </c>
      <c r="E31" s="140">
        <f t="shared" si="2"/>
        <v>3523.4000000000015</v>
      </c>
      <c r="F31" s="141">
        <f>'приложение 5.1.'!H281</f>
        <v>-11082.3</v>
      </c>
      <c r="G31" s="141">
        <f>'приложение 5.1.'!I281</f>
        <v>0</v>
      </c>
      <c r="H31" s="141">
        <f>'приложение 5.1.'!J281</f>
        <v>14605.7</v>
      </c>
      <c r="I31" s="141">
        <f>'приложение 5.1.'!K281</f>
        <v>0</v>
      </c>
      <c r="M31" s="32"/>
    </row>
    <row r="32" spans="1:13" s="31" customFormat="1">
      <c r="A32" s="8" t="s">
        <v>130</v>
      </c>
      <c r="B32" s="9" t="s">
        <v>25</v>
      </c>
      <c r="C32" s="8" t="s">
        <v>19</v>
      </c>
      <c r="D32" s="8" t="s">
        <v>15</v>
      </c>
      <c r="E32" s="140">
        <f t="shared" si="2"/>
        <v>78379.7</v>
      </c>
      <c r="F32" s="140">
        <f>SUM(F33:F36)</f>
        <v>79323.199999999997</v>
      </c>
      <c r="G32" s="140">
        <f>SUM(G33:G36)</f>
        <v>-286</v>
      </c>
      <c r="H32" s="140">
        <f>SUM(H33:H36)</f>
        <v>-657.5</v>
      </c>
      <c r="I32" s="140">
        <f>SUM(I33:I36)</f>
        <v>0</v>
      </c>
      <c r="M32" s="32"/>
    </row>
    <row r="33" spans="1:13" s="31" customFormat="1">
      <c r="A33" s="6" t="s">
        <v>183</v>
      </c>
      <c r="B33" s="5" t="s">
        <v>26</v>
      </c>
      <c r="C33" s="6" t="s">
        <v>19</v>
      </c>
      <c r="D33" s="6" t="s">
        <v>14</v>
      </c>
      <c r="E33" s="140">
        <f t="shared" si="2"/>
        <v>47394.9</v>
      </c>
      <c r="F33" s="141">
        <f>'приложение 5.1.'!H335</f>
        <v>63107.8</v>
      </c>
      <c r="G33" s="141">
        <f>'приложение 5.1.'!I335</f>
        <v>0</v>
      </c>
      <c r="H33" s="141">
        <f>'приложение 5.1.'!J335</f>
        <v>-15712.900000000001</v>
      </c>
      <c r="I33" s="141">
        <f>'приложение 5.1.'!K335</f>
        <v>0</v>
      </c>
      <c r="M33" s="32"/>
    </row>
    <row r="34" spans="1:13" s="31" customFormat="1">
      <c r="A34" s="6" t="s">
        <v>184</v>
      </c>
      <c r="B34" s="5" t="s">
        <v>27</v>
      </c>
      <c r="C34" s="6" t="s">
        <v>19</v>
      </c>
      <c r="D34" s="6" t="s">
        <v>16</v>
      </c>
      <c r="E34" s="140">
        <f t="shared" si="2"/>
        <v>1420.4</v>
      </c>
      <c r="F34" s="141">
        <f>'приложение 5.1.'!H376</f>
        <v>3360.5</v>
      </c>
      <c r="G34" s="141">
        <f>'приложение 5.1.'!I376</f>
        <v>0</v>
      </c>
      <c r="H34" s="141">
        <f>'приложение 5.1.'!J376</f>
        <v>-1940.1</v>
      </c>
      <c r="I34" s="141">
        <f>'приложение 5.1.'!K376</f>
        <v>0</v>
      </c>
      <c r="M34" s="32"/>
    </row>
    <row r="35" spans="1:13" s="31" customFormat="1">
      <c r="A35" s="6" t="s">
        <v>185</v>
      </c>
      <c r="B35" s="36" t="s">
        <v>37</v>
      </c>
      <c r="C35" s="37" t="s">
        <v>19</v>
      </c>
      <c r="D35" s="37" t="s">
        <v>17</v>
      </c>
      <c r="E35" s="140">
        <f t="shared" si="2"/>
        <v>30207</v>
      </c>
      <c r="F35" s="141">
        <f>'приложение 5.1.'!H414</f>
        <v>30493</v>
      </c>
      <c r="G35" s="141">
        <f>'приложение 5.1.'!I414</f>
        <v>-286</v>
      </c>
      <c r="H35" s="141">
        <f>'приложение 5.1.'!J414</f>
        <v>0</v>
      </c>
      <c r="I35" s="141">
        <f>'приложение 5.1.'!K414</f>
        <v>0</v>
      </c>
      <c r="M35" s="32"/>
    </row>
    <row r="36" spans="1:13" s="31" customFormat="1" ht="30" customHeight="1">
      <c r="A36" s="6" t="s">
        <v>186</v>
      </c>
      <c r="B36" s="4" t="s">
        <v>28</v>
      </c>
      <c r="C36" s="6" t="s">
        <v>19</v>
      </c>
      <c r="D36" s="6" t="s">
        <v>19</v>
      </c>
      <c r="E36" s="140">
        <f t="shared" si="2"/>
        <v>-642.60000000000218</v>
      </c>
      <c r="F36" s="141">
        <f>'приложение 5.1.'!H439</f>
        <v>-17638.100000000002</v>
      </c>
      <c r="G36" s="141">
        <f>'приложение 5.1.'!I439</f>
        <v>0</v>
      </c>
      <c r="H36" s="141">
        <f>'приложение 5.1.'!J439</f>
        <v>16995.5</v>
      </c>
      <c r="I36" s="141">
        <f>'приложение 5.1.'!K439</f>
        <v>0</v>
      </c>
      <c r="M36" s="32"/>
    </row>
    <row r="37" spans="1:13" s="31" customFormat="1">
      <c r="A37" s="6" t="s">
        <v>187</v>
      </c>
      <c r="B37" s="66" t="s">
        <v>401</v>
      </c>
      <c r="C37" s="67" t="s">
        <v>114</v>
      </c>
      <c r="D37" s="67" t="s">
        <v>15</v>
      </c>
      <c r="E37" s="140">
        <f>SUM(F37:I37)</f>
        <v>600.5</v>
      </c>
      <c r="F37" s="140">
        <f>F38</f>
        <v>600.5</v>
      </c>
      <c r="G37" s="140">
        <f t="shared" ref="G37:I37" si="3">G38</f>
        <v>0</v>
      </c>
      <c r="H37" s="140">
        <f t="shared" si="3"/>
        <v>0</v>
      </c>
      <c r="I37" s="140">
        <f t="shared" si="3"/>
        <v>0</v>
      </c>
      <c r="M37" s="32"/>
    </row>
    <row r="38" spans="1:13" s="31" customFormat="1">
      <c r="A38" s="6" t="s">
        <v>188</v>
      </c>
      <c r="B38" s="68" t="s">
        <v>402</v>
      </c>
      <c r="C38" s="69" t="s">
        <v>114</v>
      </c>
      <c r="D38" s="69" t="s">
        <v>19</v>
      </c>
      <c r="E38" s="141">
        <f>SUM(F38:I38)</f>
        <v>600.5</v>
      </c>
      <c r="F38" s="141">
        <f>'приложение 5.1.'!H478</f>
        <v>600.5</v>
      </c>
      <c r="G38" s="141">
        <f>'приложение 5.1.'!I478</f>
        <v>0</v>
      </c>
      <c r="H38" s="141">
        <f>'приложение 5.1.'!J478</f>
        <v>0</v>
      </c>
      <c r="I38" s="141">
        <f>'приложение 5.1.'!K478</f>
        <v>0</v>
      </c>
      <c r="M38" s="32"/>
    </row>
    <row r="39" spans="1:13" s="31" customFormat="1">
      <c r="A39" s="10" t="s">
        <v>189</v>
      </c>
      <c r="B39" s="7" t="s">
        <v>29</v>
      </c>
      <c r="C39" s="10" t="s">
        <v>20</v>
      </c>
      <c r="D39" s="10" t="s">
        <v>15</v>
      </c>
      <c r="E39" s="140">
        <f t="shared" si="2"/>
        <v>78730.8</v>
      </c>
      <c r="F39" s="151">
        <f>SUM(F40:F43)</f>
        <v>77805.8</v>
      </c>
      <c r="G39" s="151">
        <f>SUM(G40:G43)</f>
        <v>0</v>
      </c>
      <c r="H39" s="151">
        <f>SUM(H40:H43)</f>
        <v>0</v>
      </c>
      <c r="I39" s="151">
        <f>SUM(I40:I43)</f>
        <v>925</v>
      </c>
      <c r="M39" s="32"/>
    </row>
    <row r="40" spans="1:13" s="31" customFormat="1" ht="18" customHeight="1">
      <c r="A40" s="11" t="s">
        <v>190</v>
      </c>
      <c r="B40" s="4" t="s">
        <v>160</v>
      </c>
      <c r="C40" s="6" t="s">
        <v>20</v>
      </c>
      <c r="D40" s="6" t="s">
        <v>14</v>
      </c>
      <c r="E40" s="140">
        <f>SUM(F40:I40)</f>
        <v>75261.5</v>
      </c>
      <c r="F40" s="152">
        <f>'приложение 5.1.'!H484</f>
        <v>74961.5</v>
      </c>
      <c r="G40" s="152">
        <f>'приложение 5.1.'!I484</f>
        <v>0</v>
      </c>
      <c r="H40" s="152">
        <f>'приложение 5.1.'!J484</f>
        <v>0</v>
      </c>
      <c r="I40" s="152">
        <f>'приложение 5.1.'!K484</f>
        <v>300</v>
      </c>
      <c r="M40" s="32"/>
    </row>
    <row r="41" spans="1:13" s="31" customFormat="1" ht="18.75" customHeight="1">
      <c r="A41" s="11" t="s">
        <v>199</v>
      </c>
      <c r="B41" s="5" t="s">
        <v>30</v>
      </c>
      <c r="C41" s="11" t="s">
        <v>20</v>
      </c>
      <c r="D41" s="11" t="s">
        <v>16</v>
      </c>
      <c r="E41" s="140">
        <f t="shared" ref="E41:E43" si="4">SUM(F41:I41)</f>
        <v>2937.2999999999993</v>
      </c>
      <c r="F41" s="152">
        <f>'приложение 5.1.'!H505</f>
        <v>2412.2999999999993</v>
      </c>
      <c r="G41" s="152">
        <f>'приложение 5.1.'!I505</f>
        <v>0</v>
      </c>
      <c r="H41" s="152">
        <f>'приложение 5.1.'!J505</f>
        <v>0</v>
      </c>
      <c r="I41" s="152">
        <f>'приложение 5.1.'!K505</f>
        <v>525</v>
      </c>
      <c r="M41" s="32"/>
    </row>
    <row r="42" spans="1:13" s="31" customFormat="1" ht="18" hidden="1" customHeight="1">
      <c r="A42" s="6" t="s">
        <v>454</v>
      </c>
      <c r="B42" s="4" t="s">
        <v>31</v>
      </c>
      <c r="C42" s="6" t="s">
        <v>20</v>
      </c>
      <c r="D42" s="6" t="s">
        <v>20</v>
      </c>
      <c r="E42" s="140">
        <f t="shared" si="4"/>
        <v>0</v>
      </c>
      <c r="F42" s="141">
        <f>'приложение 5.1.'!H586</f>
        <v>0</v>
      </c>
      <c r="G42" s="141">
        <f>'приложение 5.1.'!I586</f>
        <v>0</v>
      </c>
      <c r="H42" s="141">
        <f>'приложение 5.1.'!J586</f>
        <v>0</v>
      </c>
      <c r="I42" s="141">
        <f>'приложение 5.1.'!K586</f>
        <v>0</v>
      </c>
      <c r="M42" s="32"/>
    </row>
    <row r="43" spans="1:13" s="31" customFormat="1" ht="15" customHeight="1">
      <c r="A43" s="6" t="s">
        <v>455</v>
      </c>
      <c r="B43" s="4" t="s">
        <v>162</v>
      </c>
      <c r="C43" s="6" t="s">
        <v>20</v>
      </c>
      <c r="D43" s="6" t="s">
        <v>21</v>
      </c>
      <c r="E43" s="140">
        <f t="shared" si="4"/>
        <v>532</v>
      </c>
      <c r="F43" s="141">
        <f>'приложение 5.1.'!H630</f>
        <v>432</v>
      </c>
      <c r="G43" s="141">
        <f>'приложение 5.1.'!I630</f>
        <v>0</v>
      </c>
      <c r="H43" s="141">
        <f>'приложение 5.1.'!J630</f>
        <v>0</v>
      </c>
      <c r="I43" s="141">
        <f>'приложение 5.1.'!K630</f>
        <v>100</v>
      </c>
      <c r="M43" s="32"/>
    </row>
    <row r="44" spans="1:13" s="31" customFormat="1">
      <c r="A44" s="8" t="s">
        <v>191</v>
      </c>
      <c r="B44" s="7" t="s">
        <v>46</v>
      </c>
      <c r="C44" s="8" t="s">
        <v>23</v>
      </c>
      <c r="D44" s="8" t="s">
        <v>15</v>
      </c>
      <c r="E44" s="140">
        <f t="shared" si="2"/>
        <v>194025</v>
      </c>
      <c r="F44" s="140">
        <f>F45+F46</f>
        <v>193800</v>
      </c>
      <c r="G44" s="140">
        <f t="shared" ref="G44:I44" si="5">G45+G46</f>
        <v>0</v>
      </c>
      <c r="H44" s="140">
        <f t="shared" si="5"/>
        <v>0</v>
      </c>
      <c r="I44" s="140">
        <f t="shared" si="5"/>
        <v>225</v>
      </c>
      <c r="L44" s="33"/>
      <c r="M44" s="32"/>
    </row>
    <row r="45" spans="1:13" s="31" customFormat="1" ht="16.5" customHeight="1">
      <c r="A45" s="6" t="s">
        <v>192</v>
      </c>
      <c r="B45" s="5" t="s">
        <v>34</v>
      </c>
      <c r="C45" s="6" t="s">
        <v>23</v>
      </c>
      <c r="D45" s="6" t="s">
        <v>14</v>
      </c>
      <c r="E45" s="140">
        <f t="shared" si="2"/>
        <v>194025</v>
      </c>
      <c r="F45" s="141">
        <f>'приложение 5.1.'!H662</f>
        <v>193800</v>
      </c>
      <c r="G45" s="141">
        <f>'приложение 5.1.'!I662</f>
        <v>0</v>
      </c>
      <c r="H45" s="141">
        <f>'приложение 5.1.'!J662</f>
        <v>0</v>
      </c>
      <c r="I45" s="141">
        <f>'приложение 5.1.'!K662</f>
        <v>225</v>
      </c>
      <c r="M45" s="32"/>
    </row>
    <row r="46" spans="1:13" s="31" customFormat="1" ht="16.5" hidden="1" customHeight="1">
      <c r="A46" s="6" t="s">
        <v>193</v>
      </c>
      <c r="B46" s="5" t="s">
        <v>126</v>
      </c>
      <c r="C46" s="6" t="s">
        <v>23</v>
      </c>
      <c r="D46" s="6" t="s">
        <v>18</v>
      </c>
      <c r="E46" s="140">
        <f t="shared" si="2"/>
        <v>0</v>
      </c>
      <c r="F46" s="141">
        <f>'приложение 5.1.'!H733</f>
        <v>0</v>
      </c>
      <c r="G46" s="141">
        <f>'приложение 5.1.'!I733</f>
        <v>0</v>
      </c>
      <c r="H46" s="141">
        <f>'приложение 5.1.'!J733</f>
        <v>0</v>
      </c>
      <c r="I46" s="141">
        <f>'приложение 5.1.'!K733</f>
        <v>0</v>
      </c>
      <c r="M46" s="32"/>
    </row>
    <row r="47" spans="1:13" s="31" customFormat="1" ht="16.5" customHeight="1">
      <c r="A47" s="8" t="s">
        <v>194</v>
      </c>
      <c r="B47" s="9" t="s">
        <v>598</v>
      </c>
      <c r="C47" s="8" t="s">
        <v>21</v>
      </c>
      <c r="D47" s="8"/>
      <c r="E47" s="140">
        <f>SUM(F47:I47)</f>
        <v>9399</v>
      </c>
      <c r="F47" s="140">
        <f>F48</f>
        <v>9399</v>
      </c>
      <c r="G47" s="140">
        <f t="shared" ref="G47:I47" si="6">G48</f>
        <v>0</v>
      </c>
      <c r="H47" s="140">
        <f t="shared" si="6"/>
        <v>0</v>
      </c>
      <c r="I47" s="140">
        <f t="shared" si="6"/>
        <v>0</v>
      </c>
      <c r="M47" s="32"/>
    </row>
    <row r="48" spans="1:13" s="31" customFormat="1" ht="16.5" customHeight="1">
      <c r="A48" s="6" t="s">
        <v>606</v>
      </c>
      <c r="B48" s="4" t="s">
        <v>599</v>
      </c>
      <c r="C48" s="6" t="s">
        <v>21</v>
      </c>
      <c r="D48" s="6" t="s">
        <v>21</v>
      </c>
      <c r="E48" s="140">
        <f>SUM(F48:I48)</f>
        <v>9399</v>
      </c>
      <c r="F48" s="141">
        <f>'приложение 5.1.'!H740</f>
        <v>9399</v>
      </c>
      <c r="G48" s="141">
        <f>'приложение 5.1.'!I740</f>
        <v>0</v>
      </c>
      <c r="H48" s="141">
        <f>'приложение 5.1.'!J740</f>
        <v>0</v>
      </c>
      <c r="I48" s="141">
        <f>'приложение 5.1.'!K740</f>
        <v>0</v>
      </c>
      <c r="M48" s="32"/>
    </row>
    <row r="49" spans="1:13" s="31" customFormat="1">
      <c r="A49" s="8" t="s">
        <v>195</v>
      </c>
      <c r="B49" s="9" t="s">
        <v>144</v>
      </c>
      <c r="C49" s="8" t="s">
        <v>33</v>
      </c>
      <c r="D49" s="8" t="s">
        <v>15</v>
      </c>
      <c r="E49" s="140">
        <f>SUM(F49:I49)</f>
        <v>32261.3</v>
      </c>
      <c r="F49" s="140">
        <f>SUM(F50:F53)</f>
        <v>32566.5</v>
      </c>
      <c r="G49" s="140">
        <f>SUM(G50:G53)</f>
        <v>0</v>
      </c>
      <c r="H49" s="140">
        <f>SUM(H50:H53)</f>
        <v>-305.2</v>
      </c>
      <c r="I49" s="140">
        <f>SUM(I50:I53)</f>
        <v>0</v>
      </c>
      <c r="M49" s="32"/>
    </row>
    <row r="50" spans="1:13" s="31" customFormat="1" ht="15.75" hidden="1" customHeight="1">
      <c r="A50" s="6" t="s">
        <v>196</v>
      </c>
      <c r="B50" s="5" t="s">
        <v>145</v>
      </c>
      <c r="C50" s="6" t="s">
        <v>33</v>
      </c>
      <c r="D50" s="6" t="s">
        <v>14</v>
      </c>
      <c r="E50" s="140">
        <f>SUM(F50:I50)</f>
        <v>0</v>
      </c>
      <c r="F50" s="141">
        <f>'приложение 5.1.'!H747</f>
        <v>0</v>
      </c>
      <c r="G50" s="141">
        <f>'приложение 5.1.'!I747</f>
        <v>0</v>
      </c>
      <c r="H50" s="141">
        <f>'приложение 5.1.'!J747</f>
        <v>0</v>
      </c>
      <c r="I50" s="141">
        <f>'приложение 5.1.'!K747</f>
        <v>0</v>
      </c>
      <c r="M50" s="32"/>
    </row>
    <row r="51" spans="1:13" s="31" customFormat="1">
      <c r="A51" s="6" t="s">
        <v>607</v>
      </c>
      <c r="B51" s="4" t="s">
        <v>151</v>
      </c>
      <c r="C51" s="6" t="s">
        <v>33</v>
      </c>
      <c r="D51" s="6" t="s">
        <v>17</v>
      </c>
      <c r="E51" s="140">
        <f>SUM(F51:I51)</f>
        <v>32261.3</v>
      </c>
      <c r="F51" s="141">
        <f>'приложение 5.1.'!H753</f>
        <v>32566.5</v>
      </c>
      <c r="G51" s="141">
        <f>'приложение 5.1.'!I753</f>
        <v>0</v>
      </c>
      <c r="H51" s="141">
        <f>'приложение 5.1.'!J753</f>
        <v>-305.2</v>
      </c>
      <c r="I51" s="141">
        <f>'приложение 5.1.'!K753</f>
        <v>0</v>
      </c>
      <c r="M51" s="32"/>
    </row>
    <row r="52" spans="1:13" s="31" customFormat="1" hidden="1">
      <c r="A52" s="6" t="s">
        <v>608</v>
      </c>
      <c r="B52" s="5" t="s">
        <v>154</v>
      </c>
      <c r="C52" s="6" t="s">
        <v>33</v>
      </c>
      <c r="D52" s="6" t="s">
        <v>18</v>
      </c>
      <c r="E52" s="140">
        <f t="shared" ref="E52:E53" si="7">SUM(F52:I52)</f>
        <v>0</v>
      </c>
      <c r="F52" s="141">
        <f>'приложение 5.1.'!H774</f>
        <v>0</v>
      </c>
      <c r="G52" s="141">
        <f>'приложение 5.1.'!I774</f>
        <v>0</v>
      </c>
      <c r="H52" s="141">
        <f>'приложение 5.1.'!J774</f>
        <v>0</v>
      </c>
      <c r="I52" s="141">
        <f>'приложение 5.1.'!K774</f>
        <v>0</v>
      </c>
      <c r="M52" s="32"/>
    </row>
    <row r="53" spans="1:13" s="31" customFormat="1" hidden="1">
      <c r="A53" s="6" t="s">
        <v>609</v>
      </c>
      <c r="B53" s="4" t="s">
        <v>156</v>
      </c>
      <c r="C53" s="6" t="s">
        <v>33</v>
      </c>
      <c r="D53" s="6" t="s">
        <v>114</v>
      </c>
      <c r="E53" s="140">
        <f t="shared" si="7"/>
        <v>0</v>
      </c>
      <c r="F53" s="141">
        <f>'приложение 5.1.'!H792</f>
        <v>0</v>
      </c>
      <c r="G53" s="141">
        <f>'приложение 5.1.'!I792</f>
        <v>0</v>
      </c>
      <c r="H53" s="141">
        <f>'приложение 5.1.'!J792</f>
        <v>0</v>
      </c>
      <c r="I53" s="141">
        <f>'приложение 5.1.'!K792</f>
        <v>0</v>
      </c>
      <c r="M53" s="32"/>
    </row>
    <row r="54" spans="1:13" s="31" customFormat="1">
      <c r="A54" s="8" t="s">
        <v>197</v>
      </c>
      <c r="B54" s="7" t="s">
        <v>36</v>
      </c>
      <c r="C54" s="8" t="s">
        <v>41</v>
      </c>
      <c r="D54" s="8" t="s">
        <v>15</v>
      </c>
      <c r="E54" s="140">
        <f>F54+G54+H54+I54</f>
        <v>3243</v>
      </c>
      <c r="F54" s="140">
        <f>F55</f>
        <v>3243</v>
      </c>
      <c r="G54" s="140">
        <f t="shared" ref="G54:I54" si="8">G55</f>
        <v>0</v>
      </c>
      <c r="H54" s="140">
        <f t="shared" si="8"/>
        <v>0</v>
      </c>
      <c r="I54" s="140">
        <f t="shared" si="8"/>
        <v>0</v>
      </c>
      <c r="J54" s="38"/>
      <c r="M54" s="32"/>
    </row>
    <row r="55" spans="1:13" s="31" customFormat="1">
      <c r="A55" s="6" t="s">
        <v>198</v>
      </c>
      <c r="B55" s="4" t="s">
        <v>44</v>
      </c>
      <c r="C55" s="6" t="s">
        <v>41</v>
      </c>
      <c r="D55" s="6" t="s">
        <v>16</v>
      </c>
      <c r="E55" s="140">
        <f>F55+G55+H55+I55</f>
        <v>3243</v>
      </c>
      <c r="F55" s="141">
        <f>'приложение 5.1.'!H812</f>
        <v>3243</v>
      </c>
      <c r="G55" s="141">
        <f>'приложение 5.1.'!I812</f>
        <v>0</v>
      </c>
      <c r="H55" s="141">
        <f>'приложение 5.1.'!J812</f>
        <v>0</v>
      </c>
      <c r="I55" s="141">
        <f>'приложение 5.1.'!K812</f>
        <v>0</v>
      </c>
      <c r="M55" s="32"/>
    </row>
    <row r="56" spans="1:13" s="31" customFormat="1" hidden="1">
      <c r="A56" s="8" t="s">
        <v>203</v>
      </c>
      <c r="B56" s="7" t="s">
        <v>85</v>
      </c>
      <c r="C56" s="8" t="s">
        <v>38</v>
      </c>
      <c r="D56" s="8" t="s">
        <v>15</v>
      </c>
      <c r="E56" s="140">
        <f>E57</f>
        <v>0</v>
      </c>
      <c r="F56" s="140">
        <f>F57</f>
        <v>0</v>
      </c>
      <c r="G56" s="140">
        <f>G57</f>
        <v>0</v>
      </c>
      <c r="H56" s="140">
        <f>H57</f>
        <v>0</v>
      </c>
      <c r="I56" s="140">
        <f>I57</f>
        <v>0</v>
      </c>
      <c r="M56" s="32"/>
    </row>
    <row r="57" spans="1:13" s="31" customFormat="1" hidden="1">
      <c r="A57" s="6" t="s">
        <v>456</v>
      </c>
      <c r="B57" s="4" t="s">
        <v>32</v>
      </c>
      <c r="C57" s="6" t="s">
        <v>38</v>
      </c>
      <c r="D57" s="6" t="s">
        <v>16</v>
      </c>
      <c r="E57" s="140">
        <f>F57+G57+H57+I57</f>
        <v>0</v>
      </c>
      <c r="F57" s="141">
        <f>'приложение 5.1.'!H825</f>
        <v>0</v>
      </c>
      <c r="G57" s="141">
        <f>'приложение 5.1.'!I825</f>
        <v>0</v>
      </c>
      <c r="H57" s="141">
        <f>'приложение 5.1.'!J825</f>
        <v>0</v>
      </c>
      <c r="I57" s="141">
        <f>'приложение 5.1.'!K825</f>
        <v>0</v>
      </c>
      <c r="M57" s="32"/>
    </row>
    <row r="58" spans="1:13" ht="25.5">
      <c r="A58" s="8" t="s">
        <v>204</v>
      </c>
      <c r="B58" s="7" t="s">
        <v>137</v>
      </c>
      <c r="C58" s="8" t="s">
        <v>122</v>
      </c>
      <c r="D58" s="8" t="s">
        <v>15</v>
      </c>
      <c r="E58" s="140">
        <f>F58+G58+H58+I58</f>
        <v>-2197.3000000000002</v>
      </c>
      <c r="F58" s="140">
        <f>F59</f>
        <v>-2197.3000000000002</v>
      </c>
      <c r="G58" s="140">
        <f>G59</f>
        <v>0</v>
      </c>
      <c r="H58" s="140">
        <f>H59</f>
        <v>0</v>
      </c>
      <c r="I58" s="140">
        <f>I59</f>
        <v>0</v>
      </c>
    </row>
    <row r="59" spans="1:13" ht="25.5">
      <c r="A59" s="6" t="s">
        <v>610</v>
      </c>
      <c r="B59" s="4" t="s">
        <v>452</v>
      </c>
      <c r="C59" s="6" t="s">
        <v>122</v>
      </c>
      <c r="D59" s="6" t="s">
        <v>14</v>
      </c>
      <c r="E59" s="140">
        <f>F59+G59+H59+I59</f>
        <v>-2197.3000000000002</v>
      </c>
      <c r="F59" s="141">
        <f>'приложение 8.1.'!I1149</f>
        <v>-2197.3000000000002</v>
      </c>
      <c r="G59" s="141">
        <f>'приложение 8.1.'!J1149</f>
        <v>0</v>
      </c>
      <c r="H59" s="141">
        <f>'приложение 8.1.'!K1149</f>
        <v>0</v>
      </c>
      <c r="I59" s="141">
        <f>'приложение 8.1.'!L1149</f>
        <v>0</v>
      </c>
    </row>
    <row r="60" spans="1:13">
      <c r="A60" s="8"/>
      <c r="B60" s="9" t="s">
        <v>0</v>
      </c>
      <c r="C60" s="8"/>
      <c r="D60" s="8"/>
      <c r="E60" s="140">
        <f>F60+G60+H60+I60</f>
        <v>400048.39999999997</v>
      </c>
      <c r="F60" s="140">
        <f>F11+F20+F24+F32+F37+F39+F44+F47+F49+F56+F54+F58</f>
        <v>386820.3</v>
      </c>
      <c r="G60" s="140">
        <f t="shared" ref="G60:I60" si="9">G11+G20+G24+G32+G37+G39+G44+G47+G49+G56+G54+G58</f>
        <v>0</v>
      </c>
      <c r="H60" s="140">
        <f t="shared" si="9"/>
        <v>12078.1</v>
      </c>
      <c r="I60" s="140">
        <f t="shared" si="9"/>
        <v>1150</v>
      </c>
    </row>
    <row r="61" spans="1:13" s="40" customFormat="1">
      <c r="A61" s="39"/>
      <c r="E61" s="41"/>
      <c r="F61" s="41"/>
      <c r="G61" s="41"/>
      <c r="H61" s="41"/>
      <c r="I61" s="41"/>
      <c r="M61" s="42"/>
    </row>
    <row r="62" spans="1:13">
      <c r="E62" s="12"/>
      <c r="F62" s="12"/>
      <c r="G62" s="12"/>
      <c r="H62" s="12"/>
      <c r="I62" s="12"/>
    </row>
    <row r="63" spans="1:13" s="40" customFormat="1">
      <c r="A63" s="43"/>
      <c r="E63" s="44"/>
      <c r="M63" s="42"/>
    </row>
    <row r="64" spans="1:13" s="40" customFormat="1">
      <c r="A64" s="43"/>
      <c r="E64" s="44"/>
      <c r="M64" s="42"/>
    </row>
  </sheetData>
  <mergeCells count="3">
    <mergeCell ref="A6:I6"/>
    <mergeCell ref="A7:I7"/>
    <mergeCell ref="F4:I4"/>
  </mergeCells>
  <pageMargins left="0.39370078740157483" right="0.11811023622047245" top="0.15748031496062992" bottom="0.15748031496062992" header="0.31496062992125984" footer="0.31496062992125984"/>
  <pageSetup paperSize="9" scale="70" firstPageNumber="84" fitToHeight="2" orientation="portrait" useFirstPageNumber="1" r:id="rId1"/>
  <headerFooter>
    <oddFooter>&amp;Я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O1174"/>
  <sheetViews>
    <sheetView tabSelected="1" view="pageBreakPreview" zoomScale="112" zoomScaleNormal="80" zoomScaleSheetLayoutView="112" workbookViewId="0">
      <pane xSplit="7" ySplit="10" topLeftCell="H11" activePane="bottomRight" state="frozen"/>
      <selection pane="topRight" activeCell="H1" sqref="H1"/>
      <selection pane="bottomLeft" activeCell="A11" sqref="A11"/>
      <selection pane="bottomRight" activeCell="I4" sqref="I4:L4"/>
    </sheetView>
  </sheetViews>
  <sheetFormatPr defaultColWidth="9.140625" defaultRowHeight="12.75"/>
  <cols>
    <col min="1" max="1" width="4.140625" style="220" customWidth="1"/>
    <col min="2" max="2" width="31.85546875" style="220" customWidth="1"/>
    <col min="3" max="3" width="4.42578125" style="220" customWidth="1"/>
    <col min="4" max="4" width="4.85546875" style="220" customWidth="1"/>
    <col min="5" max="5" width="4.28515625" style="220" customWidth="1"/>
    <col min="6" max="6" width="13.85546875" style="295" customWidth="1"/>
    <col min="7" max="7" width="5.7109375" style="220" customWidth="1"/>
    <col min="8" max="8" width="12.28515625" style="300" customWidth="1"/>
    <col min="9" max="9" width="14.140625" style="220" customWidth="1"/>
    <col min="10" max="11" width="12.85546875" style="220" customWidth="1"/>
    <col min="12" max="12" width="11.85546875" style="220" customWidth="1"/>
    <col min="13" max="13" width="11.28515625" style="220" bestFit="1" customWidth="1"/>
    <col min="14" max="14" width="9.7109375" style="220" bestFit="1" customWidth="1"/>
    <col min="15" max="15" width="9.28515625" style="220" bestFit="1" customWidth="1"/>
    <col min="16" max="19" width="9.140625" style="220"/>
    <col min="20" max="20" width="9.28515625" style="220" bestFit="1" customWidth="1"/>
    <col min="21" max="16384" width="9.140625" style="220"/>
  </cols>
  <sheetData>
    <row r="1" spans="1:13" ht="16.5" customHeight="1">
      <c r="A1" s="132"/>
      <c r="B1" s="132"/>
      <c r="C1" s="132"/>
      <c r="D1" s="132"/>
      <c r="E1" s="132"/>
      <c r="F1" s="247"/>
      <c r="G1" s="132"/>
      <c r="H1" s="128"/>
      <c r="I1" s="132"/>
      <c r="J1" s="132"/>
      <c r="K1" s="317" t="s">
        <v>617</v>
      </c>
      <c r="L1" s="317"/>
    </row>
    <row r="2" spans="1:13">
      <c r="A2" s="132"/>
      <c r="B2" s="132"/>
      <c r="C2" s="132"/>
      <c r="D2" s="132"/>
      <c r="E2" s="132"/>
      <c r="F2" s="247"/>
      <c r="G2" s="132"/>
      <c r="H2" s="128"/>
      <c r="I2" s="132"/>
      <c r="J2" s="317" t="s">
        <v>125</v>
      </c>
      <c r="K2" s="317"/>
      <c r="L2" s="317"/>
    </row>
    <row r="3" spans="1:13">
      <c r="A3" s="132"/>
      <c r="B3" s="132"/>
      <c r="C3" s="132"/>
      <c r="D3" s="132"/>
      <c r="E3" s="132"/>
      <c r="F3" s="247"/>
      <c r="G3" s="132"/>
      <c r="H3" s="128"/>
      <c r="I3" s="132"/>
      <c r="J3" s="132"/>
      <c r="K3" s="317" t="s">
        <v>576</v>
      </c>
      <c r="L3" s="317"/>
    </row>
    <row r="4" spans="1:13" ht="18.75" customHeight="1">
      <c r="A4" s="132"/>
      <c r="B4" s="132"/>
      <c r="C4" s="132"/>
      <c r="D4" s="132"/>
      <c r="E4" s="132"/>
      <c r="F4" s="247"/>
      <c r="G4" s="132"/>
      <c r="H4" s="128"/>
      <c r="I4" s="317"/>
      <c r="J4" s="317"/>
      <c r="K4" s="317"/>
      <c r="L4" s="317"/>
    </row>
    <row r="5" spans="1:13" ht="17.25" customHeight="1">
      <c r="A5" s="315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</row>
    <row r="6" spans="1:13" ht="14.25" customHeight="1">
      <c r="A6" s="319" t="s">
        <v>618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</row>
    <row r="7" spans="1:13" ht="15.75">
      <c r="A7" s="315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</row>
    <row r="8" spans="1:13" ht="27" customHeight="1">
      <c r="A8" s="248" t="s">
        <v>12</v>
      </c>
      <c r="B8" s="249"/>
      <c r="C8" s="249"/>
      <c r="D8" s="250"/>
      <c r="E8" s="250"/>
      <c r="F8" s="251"/>
      <c r="G8" s="250"/>
      <c r="H8" s="248"/>
      <c r="I8" s="250"/>
      <c r="J8" s="252"/>
      <c r="K8" s="250"/>
      <c r="L8" s="253" t="s">
        <v>11</v>
      </c>
    </row>
    <row r="9" spans="1:13" ht="100.5" customHeight="1">
      <c r="A9" s="254" t="s">
        <v>1</v>
      </c>
      <c r="B9" s="255" t="s">
        <v>3</v>
      </c>
      <c r="C9" s="256" t="s">
        <v>10</v>
      </c>
      <c r="D9" s="256" t="s">
        <v>6</v>
      </c>
      <c r="E9" s="256" t="s">
        <v>7</v>
      </c>
      <c r="F9" s="119" t="s">
        <v>8</v>
      </c>
      <c r="G9" s="257" t="s">
        <v>9</v>
      </c>
      <c r="H9" s="258" t="s">
        <v>4</v>
      </c>
      <c r="I9" s="258" t="s">
        <v>5</v>
      </c>
      <c r="J9" s="258" t="s">
        <v>96</v>
      </c>
      <c r="K9" s="258" t="s">
        <v>97</v>
      </c>
      <c r="L9" s="258" t="s">
        <v>13</v>
      </c>
    </row>
    <row r="10" spans="1:13" s="262" customFormat="1" ht="10.5">
      <c r="A10" s="259">
        <v>1</v>
      </c>
      <c r="B10" s="259">
        <v>2</v>
      </c>
      <c r="C10" s="259">
        <v>3</v>
      </c>
      <c r="D10" s="260" t="s">
        <v>201</v>
      </c>
      <c r="E10" s="260" t="s">
        <v>202</v>
      </c>
      <c r="F10" s="260">
        <v>6</v>
      </c>
      <c r="G10" s="259">
        <v>7</v>
      </c>
      <c r="H10" s="261">
        <v>8</v>
      </c>
      <c r="I10" s="259">
        <v>9</v>
      </c>
      <c r="J10" s="259">
        <v>10</v>
      </c>
      <c r="K10" s="259">
        <v>11</v>
      </c>
      <c r="L10" s="259">
        <v>12</v>
      </c>
    </row>
    <row r="11" spans="1:13" s="128" customFormat="1" ht="15" customHeight="1">
      <c r="A11" s="190" t="s">
        <v>99</v>
      </c>
      <c r="B11" s="191" t="s">
        <v>100</v>
      </c>
      <c r="C11" s="130" t="s">
        <v>101</v>
      </c>
      <c r="D11" s="119"/>
      <c r="E11" s="119"/>
      <c r="F11" s="119"/>
      <c r="G11" s="119"/>
      <c r="H11" s="153">
        <f t="shared" ref="H11:H61" si="0">I11+J11+K11+L11</f>
        <v>0</v>
      </c>
      <c r="I11" s="153">
        <f>I12</f>
        <v>0</v>
      </c>
      <c r="J11" s="153">
        <f>J12</f>
        <v>0</v>
      </c>
      <c r="K11" s="153">
        <f>K12</f>
        <v>0</v>
      </c>
      <c r="L11" s="153">
        <f>L12</f>
        <v>0</v>
      </c>
    </row>
    <row r="12" spans="1:13" s="192" customFormat="1" ht="18" customHeight="1">
      <c r="A12" s="263"/>
      <c r="B12" s="191" t="s">
        <v>102</v>
      </c>
      <c r="C12" s="191"/>
      <c r="D12" s="264" t="s">
        <v>14</v>
      </c>
      <c r="E12" s="264" t="s">
        <v>15</v>
      </c>
      <c r="F12" s="264"/>
      <c r="G12" s="264"/>
      <c r="H12" s="265">
        <f t="shared" si="0"/>
        <v>0</v>
      </c>
      <c r="I12" s="265">
        <f>I13+I21+I45</f>
        <v>0</v>
      </c>
      <c r="J12" s="265">
        <f>J13+J21+J45</f>
        <v>0</v>
      </c>
      <c r="K12" s="265">
        <f>K13+K21+K45</f>
        <v>0</v>
      </c>
      <c r="L12" s="265">
        <f>L13+L21+L45</f>
        <v>0</v>
      </c>
      <c r="M12" s="266"/>
    </row>
    <row r="13" spans="1:13" s="192" customFormat="1" ht="55.5" customHeight="1">
      <c r="A13" s="263"/>
      <c r="B13" s="191" t="s">
        <v>103</v>
      </c>
      <c r="C13" s="191"/>
      <c r="D13" s="264" t="s">
        <v>14</v>
      </c>
      <c r="E13" s="264" t="s">
        <v>16</v>
      </c>
      <c r="F13" s="264"/>
      <c r="G13" s="264"/>
      <c r="H13" s="265">
        <f>SUM(I13:L13)</f>
        <v>-4214.6000000000004</v>
      </c>
      <c r="I13" s="265">
        <f t="shared" ref="I13:L17" si="1">I14</f>
        <v>-4214.6000000000004</v>
      </c>
      <c r="J13" s="265">
        <f t="shared" si="1"/>
        <v>0</v>
      </c>
      <c r="K13" s="265">
        <f t="shared" si="1"/>
        <v>0</v>
      </c>
      <c r="L13" s="265">
        <f t="shared" si="1"/>
        <v>0</v>
      </c>
    </row>
    <row r="14" spans="1:13" s="131" customFormat="1" ht="54.75" customHeight="1">
      <c r="A14" s="267"/>
      <c r="B14" s="95" t="s">
        <v>98</v>
      </c>
      <c r="C14" s="95"/>
      <c r="D14" s="118" t="s">
        <v>14</v>
      </c>
      <c r="E14" s="118" t="s">
        <v>16</v>
      </c>
      <c r="F14" s="118" t="s">
        <v>250</v>
      </c>
      <c r="G14" s="118"/>
      <c r="H14" s="268">
        <f>SUM(I14:L14)</f>
        <v>-4214.6000000000004</v>
      </c>
      <c r="I14" s="268">
        <f t="shared" si="1"/>
        <v>-4214.6000000000004</v>
      </c>
      <c r="J14" s="268">
        <f t="shared" si="1"/>
        <v>0</v>
      </c>
      <c r="K14" s="268">
        <f t="shared" si="1"/>
        <v>0</v>
      </c>
      <c r="L14" s="268">
        <f t="shared" si="1"/>
        <v>0</v>
      </c>
      <c r="M14" s="269"/>
    </row>
    <row r="15" spans="1:13" s="131" customFormat="1" ht="39.75" customHeight="1">
      <c r="A15" s="267"/>
      <c r="B15" s="95" t="s">
        <v>251</v>
      </c>
      <c r="C15" s="95"/>
      <c r="D15" s="118" t="s">
        <v>14</v>
      </c>
      <c r="E15" s="118" t="s">
        <v>16</v>
      </c>
      <c r="F15" s="118" t="s">
        <v>252</v>
      </c>
      <c r="G15" s="118"/>
      <c r="H15" s="268">
        <f>SUM(I15:L15)</f>
        <v>-4214.6000000000004</v>
      </c>
      <c r="I15" s="268">
        <f>I16</f>
        <v>-4214.6000000000004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9"/>
    </row>
    <row r="16" spans="1:13" s="131" customFormat="1" ht="25.5">
      <c r="A16" s="267"/>
      <c r="B16" s="270" t="s">
        <v>262</v>
      </c>
      <c r="C16" s="95"/>
      <c r="D16" s="118" t="s">
        <v>14</v>
      </c>
      <c r="E16" s="118" t="s">
        <v>16</v>
      </c>
      <c r="F16" s="118" t="s">
        <v>256</v>
      </c>
      <c r="G16" s="118"/>
      <c r="H16" s="265">
        <f t="shared" si="0"/>
        <v>-4214.6000000000004</v>
      </c>
      <c r="I16" s="268">
        <f t="shared" si="1"/>
        <v>-4214.6000000000004</v>
      </c>
      <c r="J16" s="268">
        <f t="shared" si="1"/>
        <v>0</v>
      </c>
      <c r="K16" s="268">
        <f t="shared" si="1"/>
        <v>0</v>
      </c>
      <c r="L16" s="268">
        <f t="shared" si="1"/>
        <v>0</v>
      </c>
    </row>
    <row r="17" spans="1:13" s="131" customFormat="1" ht="90" customHeight="1">
      <c r="A17" s="267"/>
      <c r="B17" s="95" t="s">
        <v>55</v>
      </c>
      <c r="C17" s="95"/>
      <c r="D17" s="118" t="s">
        <v>14</v>
      </c>
      <c r="E17" s="118" t="s">
        <v>16</v>
      </c>
      <c r="F17" s="118" t="s">
        <v>256</v>
      </c>
      <c r="G17" s="118" t="s">
        <v>56</v>
      </c>
      <c r="H17" s="265">
        <f>I17+J17+K17+L17</f>
        <v>-4214.6000000000004</v>
      </c>
      <c r="I17" s="268">
        <f t="shared" si="1"/>
        <v>-4214.6000000000004</v>
      </c>
      <c r="J17" s="268">
        <f>J18</f>
        <v>0</v>
      </c>
      <c r="K17" s="268">
        <f>K18</f>
        <v>0</v>
      </c>
      <c r="L17" s="268">
        <f>L18</f>
        <v>0</v>
      </c>
    </row>
    <row r="18" spans="1:13" s="131" customFormat="1" ht="37.5" customHeight="1">
      <c r="A18" s="267"/>
      <c r="B18" s="95" t="s">
        <v>104</v>
      </c>
      <c r="C18" s="95"/>
      <c r="D18" s="118" t="s">
        <v>14</v>
      </c>
      <c r="E18" s="118" t="s">
        <v>16</v>
      </c>
      <c r="F18" s="118" t="s">
        <v>256</v>
      </c>
      <c r="G18" s="118" t="s">
        <v>105</v>
      </c>
      <c r="H18" s="265">
        <f t="shared" si="0"/>
        <v>-4214.6000000000004</v>
      </c>
      <c r="I18" s="268">
        <f>I19+I20</f>
        <v>-4214.6000000000004</v>
      </c>
      <c r="J18" s="268">
        <f t="shared" ref="J18:L18" si="2">J19+J20</f>
        <v>0</v>
      </c>
      <c r="K18" s="268">
        <f t="shared" si="2"/>
        <v>0</v>
      </c>
      <c r="L18" s="268">
        <f t="shared" si="2"/>
        <v>0</v>
      </c>
    </row>
    <row r="19" spans="1:13" s="131" customFormat="1" ht="25.5">
      <c r="A19" s="267"/>
      <c r="B19" s="95" t="s">
        <v>214</v>
      </c>
      <c r="C19" s="95"/>
      <c r="D19" s="118" t="s">
        <v>14</v>
      </c>
      <c r="E19" s="118" t="s">
        <v>16</v>
      </c>
      <c r="F19" s="118" t="s">
        <v>256</v>
      </c>
      <c r="G19" s="118" t="s">
        <v>107</v>
      </c>
      <c r="H19" s="265">
        <f t="shared" si="0"/>
        <v>-4082.6</v>
      </c>
      <c r="I19" s="268">
        <f>-4082.6</f>
        <v>-4082.6</v>
      </c>
      <c r="J19" s="268">
        <v>0</v>
      </c>
      <c r="K19" s="268">
        <v>0</v>
      </c>
      <c r="L19" s="268">
        <v>0</v>
      </c>
    </row>
    <row r="20" spans="1:13" s="131" customFormat="1" ht="51">
      <c r="A20" s="267"/>
      <c r="B20" s="95" t="s">
        <v>108</v>
      </c>
      <c r="C20" s="95"/>
      <c r="D20" s="118" t="s">
        <v>14</v>
      </c>
      <c r="E20" s="118" t="s">
        <v>16</v>
      </c>
      <c r="F20" s="118" t="s">
        <v>256</v>
      </c>
      <c r="G20" s="118" t="s">
        <v>109</v>
      </c>
      <c r="H20" s="265">
        <f t="shared" si="0"/>
        <v>-132</v>
      </c>
      <c r="I20" s="268">
        <f>-132</f>
        <v>-132</v>
      </c>
      <c r="J20" s="268">
        <v>0</v>
      </c>
      <c r="K20" s="268">
        <v>0</v>
      </c>
      <c r="L20" s="268">
        <v>0</v>
      </c>
    </row>
    <row r="21" spans="1:13" s="192" customFormat="1" ht="76.5">
      <c r="A21" s="263"/>
      <c r="B21" s="191" t="s">
        <v>110</v>
      </c>
      <c r="C21" s="191"/>
      <c r="D21" s="264" t="s">
        <v>14</v>
      </c>
      <c r="E21" s="264" t="s">
        <v>17</v>
      </c>
      <c r="F21" s="264"/>
      <c r="G21" s="264"/>
      <c r="H21" s="265">
        <f t="shared" si="0"/>
        <v>4214.6000000000004</v>
      </c>
      <c r="I21" s="265">
        <f>I22</f>
        <v>4214.6000000000004</v>
      </c>
      <c r="J21" s="265">
        <f t="shared" ref="J21:L22" si="3">J22</f>
        <v>0</v>
      </c>
      <c r="K21" s="265">
        <f t="shared" si="3"/>
        <v>0</v>
      </c>
      <c r="L21" s="265">
        <f t="shared" si="3"/>
        <v>0</v>
      </c>
      <c r="M21" s="266"/>
    </row>
    <row r="22" spans="1:13" s="131" customFormat="1" ht="51">
      <c r="A22" s="267"/>
      <c r="B22" s="95" t="s">
        <v>98</v>
      </c>
      <c r="C22" s="191"/>
      <c r="D22" s="118" t="s">
        <v>14</v>
      </c>
      <c r="E22" s="118" t="s">
        <v>17</v>
      </c>
      <c r="F22" s="118" t="s">
        <v>250</v>
      </c>
      <c r="G22" s="264"/>
      <c r="H22" s="265">
        <f>H23</f>
        <v>4214.6000000000004</v>
      </c>
      <c r="I22" s="268">
        <f>I23</f>
        <v>4214.6000000000004</v>
      </c>
      <c r="J22" s="268">
        <f t="shared" si="3"/>
        <v>0</v>
      </c>
      <c r="K22" s="268">
        <f t="shared" si="3"/>
        <v>0</v>
      </c>
      <c r="L22" s="268">
        <f t="shared" si="3"/>
        <v>0</v>
      </c>
    </row>
    <row r="23" spans="1:13" s="131" customFormat="1" ht="38.25">
      <c r="A23" s="267"/>
      <c r="B23" s="95" t="s">
        <v>251</v>
      </c>
      <c r="C23" s="95"/>
      <c r="D23" s="118" t="s">
        <v>14</v>
      </c>
      <c r="E23" s="118" t="s">
        <v>17</v>
      </c>
      <c r="F23" s="118" t="s">
        <v>252</v>
      </c>
      <c r="G23" s="118"/>
      <c r="H23" s="265">
        <f>I23+J23+K23+L23</f>
        <v>4214.6000000000004</v>
      </c>
      <c r="I23" s="268">
        <f>I24+I35+I40</f>
        <v>4214.6000000000004</v>
      </c>
      <c r="J23" s="268">
        <f>J24+J40</f>
        <v>0</v>
      </c>
      <c r="K23" s="268">
        <f>K24+K40</f>
        <v>0</v>
      </c>
      <c r="L23" s="268">
        <f>L24+L40</f>
        <v>0</v>
      </c>
    </row>
    <row r="24" spans="1:13" s="131" customFormat="1" ht="25.5" hidden="1">
      <c r="A24" s="267"/>
      <c r="B24" s="95" t="s">
        <v>124</v>
      </c>
      <c r="C24" s="95"/>
      <c r="D24" s="118" t="s">
        <v>14</v>
      </c>
      <c r="E24" s="118" t="s">
        <v>17</v>
      </c>
      <c r="F24" s="118" t="s">
        <v>257</v>
      </c>
      <c r="G24" s="118"/>
      <c r="H24" s="265">
        <f t="shared" si="0"/>
        <v>0</v>
      </c>
      <c r="I24" s="268">
        <f>I25+I29+I32</f>
        <v>0</v>
      </c>
      <c r="J24" s="268">
        <f t="shared" ref="J24:L25" si="4">J25</f>
        <v>0</v>
      </c>
      <c r="K24" s="268">
        <f t="shared" si="4"/>
        <v>0</v>
      </c>
      <c r="L24" s="268">
        <f t="shared" si="4"/>
        <v>0</v>
      </c>
    </row>
    <row r="25" spans="1:13" s="131" customFormat="1" ht="93" hidden="1" customHeight="1">
      <c r="A25" s="267"/>
      <c r="B25" s="95" t="s">
        <v>55</v>
      </c>
      <c r="C25" s="95"/>
      <c r="D25" s="118" t="s">
        <v>14</v>
      </c>
      <c r="E25" s="118" t="s">
        <v>17</v>
      </c>
      <c r="F25" s="118" t="s">
        <v>257</v>
      </c>
      <c r="G25" s="118" t="s">
        <v>56</v>
      </c>
      <c r="H25" s="265">
        <f t="shared" si="0"/>
        <v>0</v>
      </c>
      <c r="I25" s="268">
        <f>I26</f>
        <v>0</v>
      </c>
      <c r="J25" s="268">
        <f t="shared" si="4"/>
        <v>0</v>
      </c>
      <c r="K25" s="268">
        <f t="shared" si="4"/>
        <v>0</v>
      </c>
      <c r="L25" s="268">
        <f t="shared" si="4"/>
        <v>0</v>
      </c>
    </row>
    <row r="26" spans="1:13" s="131" customFormat="1" ht="39.75" hidden="1" customHeight="1">
      <c r="A26" s="267"/>
      <c r="B26" s="95" t="s">
        <v>104</v>
      </c>
      <c r="C26" s="95"/>
      <c r="D26" s="118" t="s">
        <v>14</v>
      </c>
      <c r="E26" s="118" t="s">
        <v>17</v>
      </c>
      <c r="F26" s="118" t="s">
        <v>257</v>
      </c>
      <c r="G26" s="118" t="s">
        <v>105</v>
      </c>
      <c r="H26" s="265">
        <f>I26+J26+K26+L26</f>
        <v>0</v>
      </c>
      <c r="I26" s="268">
        <f>I27+I28</f>
        <v>0</v>
      </c>
      <c r="J26" s="268">
        <f>J27+J28</f>
        <v>0</v>
      </c>
      <c r="K26" s="268">
        <f>K27+K28</f>
        <v>0</v>
      </c>
      <c r="L26" s="268">
        <f>L27+L28</f>
        <v>0</v>
      </c>
    </row>
    <row r="27" spans="1:13" s="131" customFormat="1" ht="51" hidden="1">
      <c r="A27" s="267"/>
      <c r="B27" s="95" t="s">
        <v>106</v>
      </c>
      <c r="C27" s="95"/>
      <c r="D27" s="118" t="s">
        <v>14</v>
      </c>
      <c r="E27" s="118" t="s">
        <v>17</v>
      </c>
      <c r="F27" s="118" t="s">
        <v>257</v>
      </c>
      <c r="G27" s="118" t="s">
        <v>107</v>
      </c>
      <c r="H27" s="265">
        <f t="shared" si="0"/>
        <v>0</v>
      </c>
      <c r="I27" s="268">
        <v>0</v>
      </c>
      <c r="J27" s="268">
        <v>0</v>
      </c>
      <c r="K27" s="268">
        <v>0</v>
      </c>
      <c r="L27" s="268">
        <v>0</v>
      </c>
    </row>
    <row r="28" spans="1:13" s="131" customFormat="1" ht="51" hidden="1">
      <c r="A28" s="267"/>
      <c r="B28" s="95" t="s">
        <v>108</v>
      </c>
      <c r="C28" s="95"/>
      <c r="D28" s="118" t="s">
        <v>14</v>
      </c>
      <c r="E28" s="118" t="s">
        <v>17</v>
      </c>
      <c r="F28" s="118" t="s">
        <v>257</v>
      </c>
      <c r="G28" s="118" t="s">
        <v>109</v>
      </c>
      <c r="H28" s="265">
        <f t="shared" si="0"/>
        <v>0</v>
      </c>
      <c r="I28" s="268">
        <v>0</v>
      </c>
      <c r="J28" s="268">
        <v>0</v>
      </c>
      <c r="K28" s="268">
        <v>0</v>
      </c>
      <c r="L28" s="268">
        <v>0</v>
      </c>
    </row>
    <row r="29" spans="1:13" s="131" customFormat="1" ht="38.25" hidden="1">
      <c r="A29" s="267"/>
      <c r="B29" s="95" t="s">
        <v>86</v>
      </c>
      <c r="C29" s="95"/>
      <c r="D29" s="118" t="s">
        <v>14</v>
      </c>
      <c r="E29" s="118" t="s">
        <v>17</v>
      </c>
      <c r="F29" s="118" t="s">
        <v>257</v>
      </c>
      <c r="G29" s="118" t="s">
        <v>57</v>
      </c>
      <c r="H29" s="265">
        <f t="shared" si="0"/>
        <v>0</v>
      </c>
      <c r="I29" s="268">
        <f>I30</f>
        <v>0</v>
      </c>
      <c r="J29" s="268">
        <f t="shared" ref="J29:L30" si="5">J30</f>
        <v>0</v>
      </c>
      <c r="K29" s="268">
        <f t="shared" si="5"/>
        <v>0</v>
      </c>
      <c r="L29" s="268">
        <f t="shared" si="5"/>
        <v>0</v>
      </c>
    </row>
    <row r="30" spans="1:13" s="131" customFormat="1" ht="38.25" hidden="1">
      <c r="A30" s="267"/>
      <c r="B30" s="95" t="s">
        <v>111</v>
      </c>
      <c r="C30" s="95"/>
      <c r="D30" s="118" t="s">
        <v>14</v>
      </c>
      <c r="E30" s="118" t="s">
        <v>17</v>
      </c>
      <c r="F30" s="118" t="s">
        <v>257</v>
      </c>
      <c r="G30" s="118" t="s">
        <v>59</v>
      </c>
      <c r="H30" s="265">
        <f t="shared" si="0"/>
        <v>0</v>
      </c>
      <c r="I30" s="268">
        <f>I31</f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</row>
    <row r="31" spans="1:13" s="131" customFormat="1" ht="39.75" hidden="1" customHeight="1">
      <c r="A31" s="267"/>
      <c r="B31" s="95" t="s">
        <v>60</v>
      </c>
      <c r="C31" s="95"/>
      <c r="D31" s="118" t="s">
        <v>14</v>
      </c>
      <c r="E31" s="118" t="s">
        <v>17</v>
      </c>
      <c r="F31" s="118" t="s">
        <v>257</v>
      </c>
      <c r="G31" s="118" t="s">
        <v>61</v>
      </c>
      <c r="H31" s="265">
        <f t="shared" si="0"/>
        <v>0</v>
      </c>
      <c r="I31" s="268">
        <v>0</v>
      </c>
      <c r="J31" s="268">
        <v>0</v>
      </c>
      <c r="K31" s="268">
        <v>0</v>
      </c>
      <c r="L31" s="268">
        <v>0</v>
      </c>
    </row>
    <row r="32" spans="1:13" s="131" customFormat="1" hidden="1">
      <c r="A32" s="129"/>
      <c r="B32" s="194" t="s">
        <v>71</v>
      </c>
      <c r="C32" s="130"/>
      <c r="D32" s="118" t="s">
        <v>14</v>
      </c>
      <c r="E32" s="118" t="s">
        <v>17</v>
      </c>
      <c r="F32" s="118" t="s">
        <v>257</v>
      </c>
      <c r="G32" s="96" t="s">
        <v>72</v>
      </c>
      <c r="H32" s="153">
        <f t="shared" si="0"/>
        <v>0</v>
      </c>
      <c r="I32" s="154">
        <f>I33</f>
        <v>0</v>
      </c>
      <c r="J32" s="154">
        <f t="shared" ref="J32:L33" si="6">J33</f>
        <v>0</v>
      </c>
      <c r="K32" s="154">
        <f t="shared" si="6"/>
        <v>0</v>
      </c>
      <c r="L32" s="154">
        <f t="shared" si="6"/>
        <v>0</v>
      </c>
    </row>
    <row r="33" spans="1:12" s="131" customFormat="1" ht="25.5" hidden="1">
      <c r="A33" s="129"/>
      <c r="B33" s="194" t="s">
        <v>73</v>
      </c>
      <c r="C33" s="130"/>
      <c r="D33" s="118" t="s">
        <v>14</v>
      </c>
      <c r="E33" s="118" t="s">
        <v>17</v>
      </c>
      <c r="F33" s="118" t="s">
        <v>257</v>
      </c>
      <c r="G33" s="96" t="s">
        <v>74</v>
      </c>
      <c r="H33" s="153">
        <f t="shared" si="0"/>
        <v>0</v>
      </c>
      <c r="I33" s="154">
        <f>I34</f>
        <v>0</v>
      </c>
      <c r="J33" s="154">
        <f t="shared" si="6"/>
        <v>0</v>
      </c>
      <c r="K33" s="154">
        <f t="shared" si="6"/>
        <v>0</v>
      </c>
      <c r="L33" s="154">
        <f t="shared" si="6"/>
        <v>0</v>
      </c>
    </row>
    <row r="34" spans="1:12" s="131" customFormat="1" ht="26.25" hidden="1">
      <c r="A34" s="129"/>
      <c r="B34" s="194" t="s">
        <v>75</v>
      </c>
      <c r="C34" s="271"/>
      <c r="D34" s="118" t="s">
        <v>14</v>
      </c>
      <c r="E34" s="118" t="s">
        <v>17</v>
      </c>
      <c r="F34" s="118" t="s">
        <v>257</v>
      </c>
      <c r="G34" s="96" t="s">
        <v>76</v>
      </c>
      <c r="H34" s="153">
        <f t="shared" si="0"/>
        <v>0</v>
      </c>
      <c r="I34" s="154">
        <v>0</v>
      </c>
      <c r="J34" s="154">
        <v>0</v>
      </c>
      <c r="K34" s="154">
        <v>0</v>
      </c>
      <c r="L34" s="154">
        <v>0</v>
      </c>
    </row>
    <row r="35" spans="1:12" s="131" customFormat="1" ht="25.5">
      <c r="A35" s="267"/>
      <c r="B35" s="270" t="s">
        <v>262</v>
      </c>
      <c r="C35" s="95"/>
      <c r="D35" s="118" t="s">
        <v>14</v>
      </c>
      <c r="E35" s="118" t="s">
        <v>17</v>
      </c>
      <c r="F35" s="118" t="s">
        <v>256</v>
      </c>
      <c r="G35" s="118"/>
      <c r="H35" s="265">
        <f t="shared" ref="H35" si="7">I35+J35+K35+L35</f>
        <v>4214.6000000000004</v>
      </c>
      <c r="I35" s="268">
        <f t="shared" ref="I35:L36" si="8">I36</f>
        <v>4214.6000000000004</v>
      </c>
      <c r="J35" s="268">
        <f t="shared" si="8"/>
        <v>0</v>
      </c>
      <c r="K35" s="268">
        <f t="shared" si="8"/>
        <v>0</v>
      </c>
      <c r="L35" s="268">
        <f t="shared" si="8"/>
        <v>0</v>
      </c>
    </row>
    <row r="36" spans="1:12" s="131" customFormat="1" ht="90" customHeight="1">
      <c r="A36" s="267"/>
      <c r="B36" s="95" t="s">
        <v>55</v>
      </c>
      <c r="C36" s="95"/>
      <c r="D36" s="118" t="s">
        <v>14</v>
      </c>
      <c r="E36" s="118" t="s">
        <v>17</v>
      </c>
      <c r="F36" s="118" t="s">
        <v>256</v>
      </c>
      <c r="G36" s="118" t="s">
        <v>56</v>
      </c>
      <c r="H36" s="265">
        <f>I36+J36+K36+L36</f>
        <v>4214.6000000000004</v>
      </c>
      <c r="I36" s="268">
        <f t="shared" si="8"/>
        <v>4214.6000000000004</v>
      </c>
      <c r="J36" s="268">
        <f>J37</f>
        <v>0</v>
      </c>
      <c r="K36" s="268">
        <f>K37</f>
        <v>0</v>
      </c>
      <c r="L36" s="268">
        <f>L37</f>
        <v>0</v>
      </c>
    </row>
    <row r="37" spans="1:12" s="131" customFormat="1" ht="37.5" customHeight="1">
      <c r="A37" s="267"/>
      <c r="B37" s="95" t="s">
        <v>104</v>
      </c>
      <c r="C37" s="95"/>
      <c r="D37" s="118" t="s">
        <v>14</v>
      </c>
      <c r="E37" s="118" t="s">
        <v>17</v>
      </c>
      <c r="F37" s="118" t="s">
        <v>256</v>
      </c>
      <c r="G37" s="118" t="s">
        <v>105</v>
      </c>
      <c r="H37" s="265">
        <f t="shared" ref="H37:H39" si="9">I37+J37+K37+L37</f>
        <v>4214.6000000000004</v>
      </c>
      <c r="I37" s="268">
        <f>I38+I39</f>
        <v>4214.6000000000004</v>
      </c>
      <c r="J37" s="268">
        <f t="shared" ref="J37:L37" si="10">J38+J39</f>
        <v>0</v>
      </c>
      <c r="K37" s="268">
        <f t="shared" si="10"/>
        <v>0</v>
      </c>
      <c r="L37" s="268">
        <f t="shared" si="10"/>
        <v>0</v>
      </c>
    </row>
    <row r="38" spans="1:12" s="131" customFormat="1" ht="25.5">
      <c r="A38" s="267"/>
      <c r="B38" s="95" t="s">
        <v>214</v>
      </c>
      <c r="C38" s="95"/>
      <c r="D38" s="118" t="s">
        <v>14</v>
      </c>
      <c r="E38" s="118" t="s">
        <v>17</v>
      </c>
      <c r="F38" s="118" t="s">
        <v>256</v>
      </c>
      <c r="G38" s="118" t="s">
        <v>107</v>
      </c>
      <c r="H38" s="265">
        <f t="shared" si="9"/>
        <v>4082.6</v>
      </c>
      <c r="I38" s="268">
        <v>4082.6</v>
      </c>
      <c r="J38" s="268">
        <v>0</v>
      </c>
      <c r="K38" s="268">
        <v>0</v>
      </c>
      <c r="L38" s="268">
        <v>0</v>
      </c>
    </row>
    <row r="39" spans="1:12" s="131" customFormat="1" ht="51">
      <c r="A39" s="267"/>
      <c r="B39" s="95" t="s">
        <v>108</v>
      </c>
      <c r="C39" s="95"/>
      <c r="D39" s="118" t="s">
        <v>14</v>
      </c>
      <c r="E39" s="118" t="s">
        <v>17</v>
      </c>
      <c r="F39" s="118" t="s">
        <v>256</v>
      </c>
      <c r="G39" s="118" t="s">
        <v>109</v>
      </c>
      <c r="H39" s="265">
        <f t="shared" si="9"/>
        <v>132</v>
      </c>
      <c r="I39" s="268">
        <f>132</f>
        <v>132</v>
      </c>
      <c r="J39" s="268">
        <v>0</v>
      </c>
      <c r="K39" s="268">
        <v>0</v>
      </c>
      <c r="L39" s="268">
        <v>0</v>
      </c>
    </row>
    <row r="40" spans="1:12" s="131" customFormat="1" ht="25.5" hidden="1">
      <c r="A40" s="267"/>
      <c r="B40" s="95" t="s">
        <v>112</v>
      </c>
      <c r="C40" s="95"/>
      <c r="D40" s="118" t="s">
        <v>14</v>
      </c>
      <c r="E40" s="118" t="s">
        <v>17</v>
      </c>
      <c r="F40" s="118" t="s">
        <v>258</v>
      </c>
      <c r="G40" s="118"/>
      <c r="H40" s="265">
        <f t="shared" si="0"/>
        <v>0</v>
      </c>
      <c r="I40" s="268">
        <f>I41</f>
        <v>0</v>
      </c>
      <c r="J40" s="268">
        <f t="shared" ref="J40:L41" si="11">J41</f>
        <v>0</v>
      </c>
      <c r="K40" s="268">
        <f t="shared" si="11"/>
        <v>0</v>
      </c>
      <c r="L40" s="268">
        <f t="shared" si="11"/>
        <v>0</v>
      </c>
    </row>
    <row r="41" spans="1:12" s="131" customFormat="1" ht="89.25" hidden="1">
      <c r="A41" s="267"/>
      <c r="B41" s="95" t="s">
        <v>55</v>
      </c>
      <c r="C41" s="95"/>
      <c r="D41" s="118" t="s">
        <v>14</v>
      </c>
      <c r="E41" s="118" t="s">
        <v>17</v>
      </c>
      <c r="F41" s="118" t="s">
        <v>258</v>
      </c>
      <c r="G41" s="118" t="s">
        <v>56</v>
      </c>
      <c r="H41" s="265">
        <f>SUM(I41:L41)</f>
        <v>0</v>
      </c>
      <c r="I41" s="268">
        <f>I42</f>
        <v>0</v>
      </c>
      <c r="J41" s="268">
        <f t="shared" si="11"/>
        <v>0</v>
      </c>
      <c r="K41" s="268">
        <f t="shared" si="11"/>
        <v>0</v>
      </c>
      <c r="L41" s="268">
        <f t="shared" si="11"/>
        <v>0</v>
      </c>
    </row>
    <row r="42" spans="1:12" s="131" customFormat="1" ht="39.75" hidden="1" customHeight="1">
      <c r="A42" s="267"/>
      <c r="B42" s="95" t="s">
        <v>104</v>
      </c>
      <c r="C42" s="95"/>
      <c r="D42" s="118" t="s">
        <v>14</v>
      </c>
      <c r="E42" s="118" t="s">
        <v>17</v>
      </c>
      <c r="F42" s="118" t="s">
        <v>258</v>
      </c>
      <c r="G42" s="118" t="s">
        <v>105</v>
      </c>
      <c r="H42" s="265">
        <f t="shared" si="0"/>
        <v>0</v>
      </c>
      <c r="I42" s="268">
        <f>I43+I44</f>
        <v>0</v>
      </c>
      <c r="J42" s="268">
        <f>J43+J44</f>
        <v>0</v>
      </c>
      <c r="K42" s="268">
        <f>K43+K44</f>
        <v>0</v>
      </c>
      <c r="L42" s="268">
        <f>L43+L44</f>
        <v>0</v>
      </c>
    </row>
    <row r="43" spans="1:12" s="131" customFormat="1" ht="51" hidden="1">
      <c r="A43" s="267"/>
      <c r="B43" s="95" t="s">
        <v>106</v>
      </c>
      <c r="C43" s="95"/>
      <c r="D43" s="118" t="s">
        <v>14</v>
      </c>
      <c r="E43" s="118" t="s">
        <v>17</v>
      </c>
      <c r="F43" s="118" t="s">
        <v>258</v>
      </c>
      <c r="G43" s="118" t="s">
        <v>107</v>
      </c>
      <c r="H43" s="265">
        <f t="shared" si="0"/>
        <v>0</v>
      </c>
      <c r="I43" s="268">
        <v>0</v>
      </c>
      <c r="J43" s="268">
        <v>0</v>
      </c>
      <c r="K43" s="268">
        <v>0</v>
      </c>
      <c r="L43" s="268">
        <v>0</v>
      </c>
    </row>
    <row r="44" spans="1:12" s="131" customFormat="1" ht="51" hidden="1">
      <c r="A44" s="267"/>
      <c r="B44" s="95" t="s">
        <v>108</v>
      </c>
      <c r="C44" s="95"/>
      <c r="D44" s="118" t="s">
        <v>14</v>
      </c>
      <c r="E44" s="118" t="s">
        <v>17</v>
      </c>
      <c r="F44" s="118" t="s">
        <v>258</v>
      </c>
      <c r="G44" s="118" t="s">
        <v>109</v>
      </c>
      <c r="H44" s="265">
        <f t="shared" si="0"/>
        <v>0</v>
      </c>
      <c r="I44" s="268">
        <v>0</v>
      </c>
      <c r="J44" s="268">
        <v>0</v>
      </c>
      <c r="K44" s="268">
        <v>0</v>
      </c>
      <c r="L44" s="268">
        <v>0</v>
      </c>
    </row>
    <row r="45" spans="1:12" s="192" customFormat="1" ht="68.25" hidden="1" customHeight="1">
      <c r="A45" s="263"/>
      <c r="B45" s="191" t="s">
        <v>113</v>
      </c>
      <c r="C45" s="191"/>
      <c r="D45" s="119" t="s">
        <v>14</v>
      </c>
      <c r="E45" s="119" t="s">
        <v>114</v>
      </c>
      <c r="F45" s="119"/>
      <c r="G45" s="119"/>
      <c r="H45" s="153">
        <f>SUM(I45:L45)</f>
        <v>0</v>
      </c>
      <c r="I45" s="153">
        <f>I46</f>
        <v>0</v>
      </c>
      <c r="J45" s="153">
        <f t="shared" ref="J45:L46" si="12">J46</f>
        <v>0</v>
      </c>
      <c r="K45" s="153">
        <f t="shared" si="12"/>
        <v>0</v>
      </c>
      <c r="L45" s="153">
        <f t="shared" si="12"/>
        <v>0</v>
      </c>
    </row>
    <row r="46" spans="1:12" s="192" customFormat="1" ht="51" hidden="1">
      <c r="A46" s="263"/>
      <c r="B46" s="95" t="s">
        <v>98</v>
      </c>
      <c r="C46" s="191"/>
      <c r="D46" s="118" t="s">
        <v>14</v>
      </c>
      <c r="E46" s="118" t="s">
        <v>114</v>
      </c>
      <c r="F46" s="118" t="s">
        <v>250</v>
      </c>
      <c r="G46" s="119"/>
      <c r="H46" s="153">
        <f>SUM(I46:L46)</f>
        <v>0</v>
      </c>
      <c r="I46" s="154">
        <f>I47</f>
        <v>0</v>
      </c>
      <c r="J46" s="154">
        <f t="shared" si="12"/>
        <v>0</v>
      </c>
      <c r="K46" s="154">
        <f t="shared" si="12"/>
        <v>0</v>
      </c>
      <c r="L46" s="154">
        <f t="shared" si="12"/>
        <v>0</v>
      </c>
    </row>
    <row r="47" spans="1:12" s="192" customFormat="1" ht="38.25" hidden="1">
      <c r="A47" s="263"/>
      <c r="B47" s="95" t="s">
        <v>251</v>
      </c>
      <c r="C47" s="95"/>
      <c r="D47" s="118" t="s">
        <v>14</v>
      </c>
      <c r="E47" s="118" t="s">
        <v>114</v>
      </c>
      <c r="F47" s="118" t="s">
        <v>252</v>
      </c>
      <c r="G47" s="119"/>
      <c r="H47" s="153">
        <f>SUM(I47:L47)</f>
        <v>0</v>
      </c>
      <c r="I47" s="154">
        <f>I48+I56</f>
        <v>0</v>
      </c>
      <c r="J47" s="154">
        <f t="shared" ref="J47:L47" si="13">J48+J56</f>
        <v>0</v>
      </c>
      <c r="K47" s="154">
        <f t="shared" si="13"/>
        <v>0</v>
      </c>
      <c r="L47" s="154">
        <f t="shared" si="13"/>
        <v>0</v>
      </c>
    </row>
    <row r="48" spans="1:12" s="192" customFormat="1" ht="25.5" hidden="1">
      <c r="A48" s="263"/>
      <c r="B48" s="95" t="s">
        <v>124</v>
      </c>
      <c r="C48" s="95"/>
      <c r="D48" s="118" t="s">
        <v>14</v>
      </c>
      <c r="E48" s="118" t="s">
        <v>114</v>
      </c>
      <c r="F48" s="118" t="s">
        <v>257</v>
      </c>
      <c r="G48" s="119"/>
      <c r="H48" s="153">
        <f>SUM(I48:L48)</f>
        <v>0</v>
      </c>
      <c r="I48" s="154">
        <f>I49+I53</f>
        <v>0</v>
      </c>
      <c r="J48" s="154">
        <f t="shared" ref="J48:L48" si="14">J49+J53</f>
        <v>0</v>
      </c>
      <c r="K48" s="154">
        <f t="shared" si="14"/>
        <v>0</v>
      </c>
      <c r="L48" s="154">
        <f t="shared" si="14"/>
        <v>0</v>
      </c>
    </row>
    <row r="49" spans="1:14" s="131" customFormat="1" ht="91.5" hidden="1" customHeight="1">
      <c r="A49" s="267"/>
      <c r="B49" s="95" t="s">
        <v>55</v>
      </c>
      <c r="C49" s="95"/>
      <c r="D49" s="118" t="s">
        <v>14</v>
      </c>
      <c r="E49" s="118" t="s">
        <v>114</v>
      </c>
      <c r="F49" s="118" t="s">
        <v>257</v>
      </c>
      <c r="G49" s="96" t="s">
        <v>56</v>
      </c>
      <c r="H49" s="153">
        <f t="shared" ref="H49:H55" si="15">I49+J49+K49+L49</f>
        <v>0</v>
      </c>
      <c r="I49" s="154">
        <f>I50</f>
        <v>0</v>
      </c>
      <c r="J49" s="154">
        <f>J50</f>
        <v>0</v>
      </c>
      <c r="K49" s="154">
        <f>K50</f>
        <v>0</v>
      </c>
      <c r="L49" s="154">
        <f>L50</f>
        <v>0</v>
      </c>
    </row>
    <row r="50" spans="1:14" s="131" customFormat="1" ht="38.25" hidden="1">
      <c r="A50" s="267"/>
      <c r="B50" s="95" t="s">
        <v>104</v>
      </c>
      <c r="C50" s="95"/>
      <c r="D50" s="118" t="s">
        <v>14</v>
      </c>
      <c r="E50" s="118" t="s">
        <v>114</v>
      </c>
      <c r="F50" s="118" t="s">
        <v>257</v>
      </c>
      <c r="G50" s="96" t="s">
        <v>105</v>
      </c>
      <c r="H50" s="153">
        <f t="shared" si="15"/>
        <v>0</v>
      </c>
      <c r="I50" s="154">
        <f>I51+I52</f>
        <v>0</v>
      </c>
      <c r="J50" s="154">
        <f>J51+J52</f>
        <v>0</v>
      </c>
      <c r="K50" s="154">
        <f>K51+K52</f>
        <v>0</v>
      </c>
      <c r="L50" s="154">
        <f>L51+L52</f>
        <v>0</v>
      </c>
    </row>
    <row r="51" spans="1:14" s="131" customFormat="1" ht="51" hidden="1">
      <c r="A51" s="267"/>
      <c r="B51" s="95" t="s">
        <v>106</v>
      </c>
      <c r="C51" s="95"/>
      <c r="D51" s="118" t="s">
        <v>14</v>
      </c>
      <c r="E51" s="118" t="s">
        <v>114</v>
      </c>
      <c r="F51" s="118" t="s">
        <v>257</v>
      </c>
      <c r="G51" s="96" t="s">
        <v>107</v>
      </c>
      <c r="H51" s="153">
        <f t="shared" si="15"/>
        <v>0</v>
      </c>
      <c r="I51" s="154">
        <v>0</v>
      </c>
      <c r="J51" s="154">
        <v>0</v>
      </c>
      <c r="K51" s="154">
        <v>0</v>
      </c>
      <c r="L51" s="154">
        <v>0</v>
      </c>
    </row>
    <row r="52" spans="1:14" s="131" customFormat="1" ht="51" hidden="1">
      <c r="A52" s="267"/>
      <c r="B52" s="95" t="s">
        <v>108</v>
      </c>
      <c r="C52" s="95"/>
      <c r="D52" s="118" t="s">
        <v>14</v>
      </c>
      <c r="E52" s="118" t="s">
        <v>114</v>
      </c>
      <c r="F52" s="118" t="s">
        <v>257</v>
      </c>
      <c r="G52" s="96" t="s">
        <v>109</v>
      </c>
      <c r="H52" s="153">
        <f t="shared" si="15"/>
        <v>0</v>
      </c>
      <c r="I52" s="154">
        <v>0</v>
      </c>
      <c r="J52" s="154">
        <v>0</v>
      </c>
      <c r="K52" s="154">
        <v>0</v>
      </c>
      <c r="L52" s="154">
        <v>0</v>
      </c>
    </row>
    <row r="53" spans="1:14" s="131" customFormat="1" ht="38.25" hidden="1">
      <c r="A53" s="267"/>
      <c r="B53" s="95" t="s">
        <v>86</v>
      </c>
      <c r="C53" s="95"/>
      <c r="D53" s="118" t="s">
        <v>14</v>
      </c>
      <c r="E53" s="118" t="s">
        <v>114</v>
      </c>
      <c r="F53" s="118" t="s">
        <v>257</v>
      </c>
      <c r="G53" s="96" t="s">
        <v>57</v>
      </c>
      <c r="H53" s="153">
        <f t="shared" si="15"/>
        <v>0</v>
      </c>
      <c r="I53" s="154">
        <f>I54</f>
        <v>0</v>
      </c>
      <c r="J53" s="154">
        <f t="shared" ref="I53:L54" si="16">J54</f>
        <v>0</v>
      </c>
      <c r="K53" s="154">
        <f t="shared" si="16"/>
        <v>0</v>
      </c>
      <c r="L53" s="154">
        <f t="shared" si="16"/>
        <v>0</v>
      </c>
    </row>
    <row r="54" spans="1:14" s="131" customFormat="1" ht="38.25" hidden="1">
      <c r="A54" s="267"/>
      <c r="B54" s="95" t="s">
        <v>111</v>
      </c>
      <c r="C54" s="95"/>
      <c r="D54" s="118" t="s">
        <v>14</v>
      </c>
      <c r="E54" s="118" t="s">
        <v>114</v>
      </c>
      <c r="F54" s="118" t="s">
        <v>257</v>
      </c>
      <c r="G54" s="96" t="s">
        <v>59</v>
      </c>
      <c r="H54" s="153">
        <f t="shared" si="15"/>
        <v>0</v>
      </c>
      <c r="I54" s="154">
        <f t="shared" si="16"/>
        <v>0</v>
      </c>
      <c r="J54" s="154">
        <f t="shared" si="16"/>
        <v>0</v>
      </c>
      <c r="K54" s="154">
        <f t="shared" si="16"/>
        <v>0</v>
      </c>
      <c r="L54" s="154">
        <f t="shared" si="16"/>
        <v>0</v>
      </c>
    </row>
    <row r="55" spans="1:14" s="131" customFormat="1" ht="38.25" hidden="1">
      <c r="A55" s="267"/>
      <c r="B55" s="95" t="s">
        <v>60</v>
      </c>
      <c r="C55" s="95"/>
      <c r="D55" s="118" t="s">
        <v>14</v>
      </c>
      <c r="E55" s="118" t="s">
        <v>114</v>
      </c>
      <c r="F55" s="118" t="s">
        <v>257</v>
      </c>
      <c r="G55" s="96" t="s">
        <v>61</v>
      </c>
      <c r="H55" s="153">
        <f t="shared" si="15"/>
        <v>0</v>
      </c>
      <c r="I55" s="154">
        <v>0</v>
      </c>
      <c r="J55" s="154">
        <v>0</v>
      </c>
      <c r="K55" s="154">
        <v>0</v>
      </c>
      <c r="L55" s="154">
        <v>0</v>
      </c>
    </row>
    <row r="56" spans="1:14" s="131" customFormat="1" ht="38.25" hidden="1">
      <c r="A56" s="267"/>
      <c r="B56" s="95" t="s">
        <v>115</v>
      </c>
      <c r="C56" s="95"/>
      <c r="D56" s="96" t="s">
        <v>14</v>
      </c>
      <c r="E56" s="96" t="s">
        <v>114</v>
      </c>
      <c r="F56" s="96" t="s">
        <v>259</v>
      </c>
      <c r="G56" s="96"/>
      <c r="H56" s="153">
        <f>I56+J56+K56+L56</f>
        <v>0</v>
      </c>
      <c r="I56" s="154">
        <f>I57</f>
        <v>0</v>
      </c>
      <c r="J56" s="154">
        <f t="shared" ref="I56:L57" si="17">J57</f>
        <v>0</v>
      </c>
      <c r="K56" s="154">
        <f t="shared" si="17"/>
        <v>0</v>
      </c>
      <c r="L56" s="154">
        <f t="shared" si="17"/>
        <v>0</v>
      </c>
    </row>
    <row r="57" spans="1:14" s="131" customFormat="1" ht="89.25" hidden="1">
      <c r="A57" s="267"/>
      <c r="B57" s="95" t="s">
        <v>55</v>
      </c>
      <c r="C57" s="95"/>
      <c r="D57" s="96" t="s">
        <v>14</v>
      </c>
      <c r="E57" s="96" t="s">
        <v>114</v>
      </c>
      <c r="F57" s="96" t="s">
        <v>259</v>
      </c>
      <c r="G57" s="96" t="s">
        <v>56</v>
      </c>
      <c r="H57" s="153">
        <f>I57+J57+K57+L57</f>
        <v>0</v>
      </c>
      <c r="I57" s="154">
        <f t="shared" si="17"/>
        <v>0</v>
      </c>
      <c r="J57" s="154">
        <f t="shared" si="17"/>
        <v>0</v>
      </c>
      <c r="K57" s="154">
        <f t="shared" si="17"/>
        <v>0</v>
      </c>
      <c r="L57" s="154">
        <f t="shared" si="17"/>
        <v>0</v>
      </c>
      <c r="N57" s="269"/>
    </row>
    <row r="58" spans="1:14" s="131" customFormat="1" ht="38.25" hidden="1">
      <c r="A58" s="267"/>
      <c r="B58" s="95" t="s">
        <v>104</v>
      </c>
      <c r="C58" s="95"/>
      <c r="D58" s="96" t="s">
        <v>14</v>
      </c>
      <c r="E58" s="96" t="s">
        <v>114</v>
      </c>
      <c r="F58" s="96" t="s">
        <v>259</v>
      </c>
      <c r="G58" s="96" t="s">
        <v>105</v>
      </c>
      <c r="H58" s="153">
        <f>I58+J58+K58+L58</f>
        <v>0</v>
      </c>
      <c r="I58" s="154">
        <f>I59+I60</f>
        <v>0</v>
      </c>
      <c r="J58" s="154">
        <f>J59+J60</f>
        <v>0</v>
      </c>
      <c r="K58" s="154">
        <f>K59+K60</f>
        <v>0</v>
      </c>
      <c r="L58" s="154">
        <f>L59+L60</f>
        <v>0</v>
      </c>
    </row>
    <row r="59" spans="1:14" s="131" customFormat="1" ht="51" hidden="1">
      <c r="A59" s="267"/>
      <c r="B59" s="95" t="s">
        <v>106</v>
      </c>
      <c r="C59" s="95"/>
      <c r="D59" s="96" t="s">
        <v>14</v>
      </c>
      <c r="E59" s="96" t="s">
        <v>114</v>
      </c>
      <c r="F59" s="96" t="s">
        <v>259</v>
      </c>
      <c r="G59" s="96" t="s">
        <v>107</v>
      </c>
      <c r="H59" s="153">
        <f>I59+J59+K59+L59</f>
        <v>0</v>
      </c>
      <c r="I59" s="154">
        <v>0</v>
      </c>
      <c r="J59" s="154">
        <v>0</v>
      </c>
      <c r="K59" s="154">
        <v>0</v>
      </c>
      <c r="L59" s="154">
        <v>0</v>
      </c>
    </row>
    <row r="60" spans="1:14" s="131" customFormat="1" ht="51" hidden="1">
      <c r="A60" s="267"/>
      <c r="B60" s="95" t="s">
        <v>108</v>
      </c>
      <c r="C60" s="95"/>
      <c r="D60" s="96" t="s">
        <v>14</v>
      </c>
      <c r="E60" s="96" t="s">
        <v>114</v>
      </c>
      <c r="F60" s="96" t="s">
        <v>259</v>
      </c>
      <c r="G60" s="96" t="s">
        <v>109</v>
      </c>
      <c r="H60" s="153">
        <f>I60+J60+K60+L60</f>
        <v>0</v>
      </c>
      <c r="I60" s="154">
        <v>0</v>
      </c>
      <c r="J60" s="154">
        <v>0</v>
      </c>
      <c r="K60" s="154">
        <v>0</v>
      </c>
      <c r="L60" s="154">
        <v>0</v>
      </c>
    </row>
    <row r="61" spans="1:14" s="218" customFormat="1" ht="16.5" customHeight="1">
      <c r="A61" s="222" t="s">
        <v>116</v>
      </c>
      <c r="B61" s="272" t="s">
        <v>117</v>
      </c>
      <c r="C61" s="273" t="s">
        <v>118</v>
      </c>
      <c r="D61" s="274"/>
      <c r="E61" s="274"/>
      <c r="F61" s="274"/>
      <c r="G61" s="274"/>
      <c r="H61" s="215">
        <f t="shared" si="0"/>
        <v>405318.39999999997</v>
      </c>
      <c r="I61" s="215">
        <f>I62+I151+I239+I425+I606+I613+I720+I818+I826+I901+I916</f>
        <v>392496.2</v>
      </c>
      <c r="J61" s="215">
        <f>J62+J151+J239+J425+J606+J613+J720+J818+J826+J901+J916</f>
        <v>-5.9</v>
      </c>
      <c r="K61" s="215">
        <f>K62+K151+K239+K425+K606+K613+K720+K818+K826+K901+K916</f>
        <v>12078.1</v>
      </c>
      <c r="L61" s="215">
        <f>L62+L151+L239+L425+L606+L613+L720+L818+L826+L901+L916</f>
        <v>750</v>
      </c>
      <c r="N61" s="275"/>
    </row>
    <row r="62" spans="1:14" s="192" customFormat="1" ht="18" customHeight="1">
      <c r="A62" s="190"/>
      <c r="B62" s="276" t="s">
        <v>102</v>
      </c>
      <c r="C62" s="191"/>
      <c r="D62" s="119" t="s">
        <v>14</v>
      </c>
      <c r="E62" s="119" t="s">
        <v>15</v>
      </c>
      <c r="F62" s="119"/>
      <c r="G62" s="119"/>
      <c r="H62" s="153">
        <f>I62+J62+K62+L62</f>
        <v>354.5</v>
      </c>
      <c r="I62" s="153">
        <f>I63+I80+I100+I114+I107</f>
        <v>354.5</v>
      </c>
      <c r="J62" s="153">
        <f t="shared" ref="J62:L62" si="18">J63+J80+J100+J114+J107</f>
        <v>0</v>
      </c>
      <c r="K62" s="153">
        <f t="shared" si="18"/>
        <v>0</v>
      </c>
      <c r="L62" s="153">
        <f t="shared" si="18"/>
        <v>0</v>
      </c>
    </row>
    <row r="63" spans="1:14" s="192" customFormat="1" ht="51">
      <c r="A63" s="190"/>
      <c r="B63" s="191" t="s">
        <v>119</v>
      </c>
      <c r="C63" s="130"/>
      <c r="D63" s="119" t="s">
        <v>14</v>
      </c>
      <c r="E63" s="119" t="s">
        <v>16</v>
      </c>
      <c r="F63" s="119"/>
      <c r="G63" s="119"/>
      <c r="H63" s="153">
        <f>SUM(I63:L63)</f>
        <v>4221.3999999999996</v>
      </c>
      <c r="I63" s="153">
        <f>I64</f>
        <v>4221.3999999999996</v>
      </c>
      <c r="J63" s="153">
        <f t="shared" ref="J63:L64" si="19">J64</f>
        <v>0</v>
      </c>
      <c r="K63" s="153">
        <f t="shared" si="19"/>
        <v>0</v>
      </c>
      <c r="L63" s="153">
        <f t="shared" si="19"/>
        <v>0</v>
      </c>
      <c r="M63" s="277"/>
    </row>
    <row r="64" spans="1:14" s="192" customFormat="1" ht="51">
      <c r="A64" s="190"/>
      <c r="B64" s="95" t="s">
        <v>98</v>
      </c>
      <c r="C64" s="191"/>
      <c r="D64" s="96" t="s">
        <v>14</v>
      </c>
      <c r="E64" s="96" t="s">
        <v>16</v>
      </c>
      <c r="F64" s="118" t="s">
        <v>250</v>
      </c>
      <c r="G64" s="119"/>
      <c r="H64" s="153">
        <f>SUM(I64:L64)</f>
        <v>4221.3999999999996</v>
      </c>
      <c r="I64" s="154">
        <f>I65</f>
        <v>4221.3999999999996</v>
      </c>
      <c r="J64" s="154">
        <f t="shared" si="19"/>
        <v>0</v>
      </c>
      <c r="K64" s="154">
        <f t="shared" si="19"/>
        <v>0</v>
      </c>
      <c r="L64" s="154">
        <f t="shared" si="19"/>
        <v>0</v>
      </c>
      <c r="M64" s="277"/>
    </row>
    <row r="65" spans="1:13" s="192" customFormat="1" ht="43.9" customHeight="1">
      <c r="A65" s="190"/>
      <c r="B65" s="95" t="s">
        <v>251</v>
      </c>
      <c r="C65" s="95"/>
      <c r="D65" s="96" t="s">
        <v>14</v>
      </c>
      <c r="E65" s="96" t="s">
        <v>16</v>
      </c>
      <c r="F65" s="118" t="s">
        <v>252</v>
      </c>
      <c r="G65" s="119"/>
      <c r="H65" s="153">
        <f>SUM(I65:L65)</f>
        <v>4221.3999999999996</v>
      </c>
      <c r="I65" s="154">
        <f>I66</f>
        <v>4221.3999999999996</v>
      </c>
      <c r="J65" s="154">
        <f>J71</f>
        <v>0</v>
      </c>
      <c r="K65" s="154">
        <f>K71</f>
        <v>0</v>
      </c>
      <c r="L65" s="154">
        <f>L71</f>
        <v>0</v>
      </c>
      <c r="M65" s="277"/>
    </row>
    <row r="66" spans="1:13" s="131" customFormat="1">
      <c r="A66" s="129"/>
      <c r="B66" s="95" t="s">
        <v>123</v>
      </c>
      <c r="C66" s="130"/>
      <c r="D66" s="96" t="s">
        <v>14</v>
      </c>
      <c r="E66" s="96" t="s">
        <v>16</v>
      </c>
      <c r="F66" s="96" t="s">
        <v>263</v>
      </c>
      <c r="G66" s="96"/>
      <c r="H66" s="153">
        <f t="shared" ref="H66:H70" si="20">I66+J66+K66+L66</f>
        <v>4221.3999999999996</v>
      </c>
      <c r="I66" s="154">
        <f t="shared" ref="I66:L67" si="21">I67</f>
        <v>4221.3999999999996</v>
      </c>
      <c r="J66" s="154">
        <f t="shared" si="21"/>
        <v>0</v>
      </c>
      <c r="K66" s="154">
        <f t="shared" si="21"/>
        <v>0</v>
      </c>
      <c r="L66" s="154">
        <f t="shared" si="21"/>
        <v>0</v>
      </c>
    </row>
    <row r="67" spans="1:13" s="131" customFormat="1" ht="89.25">
      <c r="A67" s="129"/>
      <c r="B67" s="95" t="s">
        <v>55</v>
      </c>
      <c r="C67" s="130"/>
      <c r="D67" s="96" t="s">
        <v>14</v>
      </c>
      <c r="E67" s="96" t="s">
        <v>16</v>
      </c>
      <c r="F67" s="96" t="s">
        <v>263</v>
      </c>
      <c r="G67" s="96" t="s">
        <v>56</v>
      </c>
      <c r="H67" s="153">
        <f t="shared" si="20"/>
        <v>4221.3999999999996</v>
      </c>
      <c r="I67" s="154">
        <f t="shared" si="21"/>
        <v>4221.3999999999996</v>
      </c>
      <c r="J67" s="154">
        <f t="shared" si="21"/>
        <v>0</v>
      </c>
      <c r="K67" s="154">
        <f t="shared" si="21"/>
        <v>0</v>
      </c>
      <c r="L67" s="154">
        <f t="shared" si="21"/>
        <v>0</v>
      </c>
    </row>
    <row r="68" spans="1:13" s="131" customFormat="1" ht="37.5" customHeight="1">
      <c r="A68" s="129"/>
      <c r="B68" s="95" t="s">
        <v>104</v>
      </c>
      <c r="C68" s="130"/>
      <c r="D68" s="96" t="s">
        <v>14</v>
      </c>
      <c r="E68" s="96" t="s">
        <v>16</v>
      </c>
      <c r="F68" s="96" t="s">
        <v>263</v>
      </c>
      <c r="G68" s="96" t="s">
        <v>105</v>
      </c>
      <c r="H68" s="153">
        <f t="shared" si="20"/>
        <v>4221.3999999999996</v>
      </c>
      <c r="I68" s="154">
        <f>I69+I70</f>
        <v>4221.3999999999996</v>
      </c>
      <c r="J68" s="154">
        <f>J69+J70</f>
        <v>0</v>
      </c>
      <c r="K68" s="154">
        <f>K69+K70</f>
        <v>0</v>
      </c>
      <c r="L68" s="154">
        <f>L69+L70</f>
        <v>0</v>
      </c>
    </row>
    <row r="69" spans="1:13" s="131" customFormat="1" ht="25.5">
      <c r="A69" s="129"/>
      <c r="B69" s="95" t="s">
        <v>214</v>
      </c>
      <c r="C69" s="130"/>
      <c r="D69" s="96" t="s">
        <v>14</v>
      </c>
      <c r="E69" s="96" t="s">
        <v>16</v>
      </c>
      <c r="F69" s="96" t="s">
        <v>263</v>
      </c>
      <c r="G69" s="96" t="s">
        <v>107</v>
      </c>
      <c r="H69" s="153">
        <f t="shared" si="20"/>
        <v>4111.3999999999996</v>
      </c>
      <c r="I69" s="154">
        <f>4111.4</f>
        <v>4111.3999999999996</v>
      </c>
      <c r="J69" s="154">
        <v>0</v>
      </c>
      <c r="K69" s="154">
        <v>0</v>
      </c>
      <c r="L69" s="154">
        <v>0</v>
      </c>
    </row>
    <row r="70" spans="1:13" s="131" customFormat="1" ht="51">
      <c r="A70" s="129"/>
      <c r="B70" s="95" t="s">
        <v>108</v>
      </c>
      <c r="C70" s="130"/>
      <c r="D70" s="96" t="s">
        <v>14</v>
      </c>
      <c r="E70" s="96" t="s">
        <v>16</v>
      </c>
      <c r="F70" s="96" t="s">
        <v>263</v>
      </c>
      <c r="G70" s="96" t="s">
        <v>109</v>
      </c>
      <c r="H70" s="153">
        <f t="shared" si="20"/>
        <v>110</v>
      </c>
      <c r="I70" s="154">
        <f>110</f>
        <v>110</v>
      </c>
      <c r="J70" s="154">
        <v>0</v>
      </c>
      <c r="K70" s="154">
        <v>0</v>
      </c>
      <c r="L70" s="154">
        <v>0</v>
      </c>
    </row>
    <row r="71" spans="1:13" s="192" customFormat="1" ht="25.5" hidden="1">
      <c r="A71" s="190"/>
      <c r="B71" s="95" t="s">
        <v>124</v>
      </c>
      <c r="C71" s="95"/>
      <c r="D71" s="96" t="s">
        <v>14</v>
      </c>
      <c r="E71" s="96" t="s">
        <v>16</v>
      </c>
      <c r="F71" s="118" t="s">
        <v>257</v>
      </c>
      <c r="G71" s="119"/>
      <c r="H71" s="153">
        <f>SUM(I71:L71)</f>
        <v>0</v>
      </c>
      <c r="I71" s="154">
        <f>I72+I76</f>
        <v>0</v>
      </c>
      <c r="J71" s="154">
        <f t="shared" ref="J71:L71" si="22">J72+J76</f>
        <v>0</v>
      </c>
      <c r="K71" s="154">
        <f t="shared" si="22"/>
        <v>0</v>
      </c>
      <c r="L71" s="154">
        <f t="shared" si="22"/>
        <v>0</v>
      </c>
      <c r="M71" s="277"/>
    </row>
    <row r="72" spans="1:13" s="131" customFormat="1" ht="89.25" hidden="1">
      <c r="A72" s="129"/>
      <c r="B72" s="95" t="s">
        <v>55</v>
      </c>
      <c r="C72" s="130"/>
      <c r="D72" s="96" t="s">
        <v>14</v>
      </c>
      <c r="E72" s="96" t="s">
        <v>16</v>
      </c>
      <c r="F72" s="118" t="s">
        <v>257</v>
      </c>
      <c r="G72" s="96" t="s">
        <v>56</v>
      </c>
      <c r="H72" s="153">
        <f t="shared" ref="H72:H79" si="23">I72+J72+K72+L72</f>
        <v>0</v>
      </c>
      <c r="I72" s="154">
        <f>I73</f>
        <v>0</v>
      </c>
      <c r="J72" s="154">
        <f>J73</f>
        <v>0</v>
      </c>
      <c r="K72" s="154">
        <f>K73</f>
        <v>0</v>
      </c>
      <c r="L72" s="154">
        <f>L73</f>
        <v>0</v>
      </c>
    </row>
    <row r="73" spans="1:13" s="131" customFormat="1" ht="39" hidden="1" customHeight="1">
      <c r="A73" s="129"/>
      <c r="B73" s="95" t="s">
        <v>104</v>
      </c>
      <c r="C73" s="130"/>
      <c r="D73" s="96" t="s">
        <v>14</v>
      </c>
      <c r="E73" s="96" t="s">
        <v>16</v>
      </c>
      <c r="F73" s="118" t="s">
        <v>257</v>
      </c>
      <c r="G73" s="96" t="s">
        <v>105</v>
      </c>
      <c r="H73" s="153">
        <f t="shared" si="23"/>
        <v>0</v>
      </c>
      <c r="I73" s="154">
        <f>I74+I75</f>
        <v>0</v>
      </c>
      <c r="J73" s="154">
        <f t="shared" ref="J73:L73" si="24">J74+J75</f>
        <v>0</v>
      </c>
      <c r="K73" s="154">
        <f t="shared" si="24"/>
        <v>0</v>
      </c>
      <c r="L73" s="154">
        <f t="shared" si="24"/>
        <v>0</v>
      </c>
    </row>
    <row r="74" spans="1:13" s="131" customFormat="1" ht="25.5" hidden="1">
      <c r="A74" s="129"/>
      <c r="B74" s="95" t="s">
        <v>214</v>
      </c>
      <c r="C74" s="130"/>
      <c r="D74" s="96" t="s">
        <v>14</v>
      </c>
      <c r="E74" s="96" t="s">
        <v>16</v>
      </c>
      <c r="F74" s="118" t="s">
        <v>257</v>
      </c>
      <c r="G74" s="96" t="s">
        <v>107</v>
      </c>
      <c r="H74" s="153">
        <f t="shared" si="23"/>
        <v>0</v>
      </c>
      <c r="I74" s="154">
        <v>0</v>
      </c>
      <c r="J74" s="154">
        <v>0</v>
      </c>
      <c r="K74" s="154">
        <v>0</v>
      </c>
      <c r="L74" s="154">
        <v>0</v>
      </c>
    </row>
    <row r="75" spans="1:13" s="131" customFormat="1" ht="51" hidden="1">
      <c r="A75" s="129"/>
      <c r="B75" s="95" t="s">
        <v>108</v>
      </c>
      <c r="C75" s="130"/>
      <c r="D75" s="96" t="s">
        <v>14</v>
      </c>
      <c r="E75" s="96" t="s">
        <v>16</v>
      </c>
      <c r="F75" s="118" t="s">
        <v>257</v>
      </c>
      <c r="G75" s="96" t="s">
        <v>109</v>
      </c>
      <c r="H75" s="153">
        <f t="shared" si="23"/>
        <v>0</v>
      </c>
      <c r="I75" s="154">
        <v>0</v>
      </c>
      <c r="J75" s="154">
        <v>0</v>
      </c>
      <c r="K75" s="154">
        <v>0</v>
      </c>
      <c r="L75" s="154">
        <v>0</v>
      </c>
    </row>
    <row r="76" spans="1:13" s="131" customFormat="1" ht="38.25" hidden="1">
      <c r="A76" s="129"/>
      <c r="B76" s="95" t="s">
        <v>86</v>
      </c>
      <c r="C76" s="130"/>
      <c r="D76" s="96" t="s">
        <v>14</v>
      </c>
      <c r="E76" s="96" t="s">
        <v>16</v>
      </c>
      <c r="F76" s="118" t="s">
        <v>257</v>
      </c>
      <c r="G76" s="96" t="s">
        <v>57</v>
      </c>
      <c r="H76" s="153">
        <f t="shared" si="23"/>
        <v>0</v>
      </c>
      <c r="I76" s="154">
        <f>I77</f>
        <v>0</v>
      </c>
      <c r="J76" s="154">
        <f>J77</f>
        <v>0</v>
      </c>
      <c r="K76" s="154">
        <f>K77</f>
        <v>0</v>
      </c>
      <c r="L76" s="154">
        <f>L77</f>
        <v>0</v>
      </c>
    </row>
    <row r="77" spans="1:13" s="131" customFormat="1" ht="42" hidden="1" customHeight="1">
      <c r="A77" s="129"/>
      <c r="B77" s="95" t="s">
        <v>111</v>
      </c>
      <c r="C77" s="130"/>
      <c r="D77" s="96" t="s">
        <v>14</v>
      </c>
      <c r="E77" s="96" t="s">
        <v>16</v>
      </c>
      <c r="F77" s="118" t="s">
        <v>257</v>
      </c>
      <c r="G77" s="96" t="s">
        <v>59</v>
      </c>
      <c r="H77" s="153">
        <f t="shared" si="23"/>
        <v>0</v>
      </c>
      <c r="I77" s="154">
        <f>I78+I79</f>
        <v>0</v>
      </c>
      <c r="J77" s="154">
        <f t="shared" ref="J77:L77" si="25">J78+J79</f>
        <v>0</v>
      </c>
      <c r="K77" s="154">
        <f t="shared" si="25"/>
        <v>0</v>
      </c>
      <c r="L77" s="154">
        <f t="shared" si="25"/>
        <v>0</v>
      </c>
    </row>
    <row r="78" spans="1:13" s="131" customFormat="1" ht="42" hidden="1" customHeight="1">
      <c r="A78" s="129"/>
      <c r="B78" s="95" t="s">
        <v>63</v>
      </c>
      <c r="C78" s="130"/>
      <c r="D78" s="96" t="s">
        <v>14</v>
      </c>
      <c r="E78" s="96" t="s">
        <v>16</v>
      </c>
      <c r="F78" s="118" t="s">
        <v>257</v>
      </c>
      <c r="G78" s="96" t="s">
        <v>62</v>
      </c>
      <c r="H78" s="153">
        <f t="shared" si="23"/>
        <v>0</v>
      </c>
      <c r="I78" s="154">
        <v>0</v>
      </c>
      <c r="J78" s="154">
        <v>0</v>
      </c>
      <c r="K78" s="154">
        <v>0</v>
      </c>
      <c r="L78" s="154">
        <v>0</v>
      </c>
    </row>
    <row r="79" spans="1:13" s="131" customFormat="1" ht="57" hidden="1" customHeight="1">
      <c r="A79" s="129"/>
      <c r="B79" s="95" t="s">
        <v>260</v>
      </c>
      <c r="C79" s="130"/>
      <c r="D79" s="96" t="s">
        <v>14</v>
      </c>
      <c r="E79" s="96" t="s">
        <v>16</v>
      </c>
      <c r="F79" s="118" t="s">
        <v>257</v>
      </c>
      <c r="G79" s="96" t="s">
        <v>61</v>
      </c>
      <c r="H79" s="153">
        <f t="shared" si="23"/>
        <v>0</v>
      </c>
      <c r="I79" s="154">
        <v>0</v>
      </c>
      <c r="J79" s="154">
        <v>0</v>
      </c>
      <c r="K79" s="154">
        <v>0</v>
      </c>
      <c r="L79" s="154">
        <v>0</v>
      </c>
    </row>
    <row r="80" spans="1:13" s="192" customFormat="1" ht="90" customHeight="1">
      <c r="A80" s="190"/>
      <c r="B80" s="191" t="s">
        <v>120</v>
      </c>
      <c r="C80" s="130"/>
      <c r="D80" s="119" t="s">
        <v>14</v>
      </c>
      <c r="E80" s="119" t="s">
        <v>18</v>
      </c>
      <c r="F80" s="119"/>
      <c r="G80" s="119"/>
      <c r="H80" s="153">
        <f>SUM(I80:L80)</f>
        <v>-4221.3999999999996</v>
      </c>
      <c r="I80" s="153">
        <f>I81</f>
        <v>-4221.3999999999996</v>
      </c>
      <c r="J80" s="153">
        <f t="shared" ref="J80:L81" si="26">J81</f>
        <v>0</v>
      </c>
      <c r="K80" s="153">
        <f t="shared" si="26"/>
        <v>0</v>
      </c>
      <c r="L80" s="153">
        <f t="shared" si="26"/>
        <v>0</v>
      </c>
    </row>
    <row r="81" spans="1:12" s="192" customFormat="1" ht="51">
      <c r="A81" s="190"/>
      <c r="B81" s="95" t="s">
        <v>98</v>
      </c>
      <c r="C81" s="191"/>
      <c r="D81" s="96" t="s">
        <v>14</v>
      </c>
      <c r="E81" s="96" t="s">
        <v>18</v>
      </c>
      <c r="F81" s="118" t="s">
        <v>250</v>
      </c>
      <c r="G81" s="119"/>
      <c r="H81" s="153">
        <f>SUM(I81:L81)</f>
        <v>-4221.3999999999996</v>
      </c>
      <c r="I81" s="154">
        <f>I82</f>
        <v>-4221.3999999999996</v>
      </c>
      <c r="J81" s="154">
        <f t="shared" si="26"/>
        <v>0</v>
      </c>
      <c r="K81" s="154">
        <f t="shared" si="26"/>
        <v>0</v>
      </c>
      <c r="L81" s="154">
        <f t="shared" si="26"/>
        <v>0</v>
      </c>
    </row>
    <row r="82" spans="1:12" s="192" customFormat="1" ht="38.25">
      <c r="A82" s="190"/>
      <c r="B82" s="95" t="s">
        <v>251</v>
      </c>
      <c r="C82" s="95"/>
      <c r="D82" s="96" t="s">
        <v>14</v>
      </c>
      <c r="E82" s="96" t="s">
        <v>18</v>
      </c>
      <c r="F82" s="118" t="s">
        <v>252</v>
      </c>
      <c r="G82" s="119"/>
      <c r="H82" s="153">
        <f>SUM(I82:L82)</f>
        <v>-4221.3999999999996</v>
      </c>
      <c r="I82" s="154">
        <f>I83+I95</f>
        <v>-4221.3999999999996</v>
      </c>
      <c r="J82" s="154">
        <f t="shared" ref="J82:L82" si="27">J83+J95</f>
        <v>0</v>
      </c>
      <c r="K82" s="154">
        <f t="shared" si="27"/>
        <v>0</v>
      </c>
      <c r="L82" s="154">
        <f t="shared" si="27"/>
        <v>0</v>
      </c>
    </row>
    <row r="83" spans="1:12" s="192" customFormat="1" ht="25.5" hidden="1">
      <c r="A83" s="190"/>
      <c r="B83" s="95" t="s">
        <v>124</v>
      </c>
      <c r="C83" s="95"/>
      <c r="D83" s="96" t="s">
        <v>14</v>
      </c>
      <c r="E83" s="96" t="s">
        <v>18</v>
      </c>
      <c r="F83" s="118" t="s">
        <v>257</v>
      </c>
      <c r="G83" s="119"/>
      <c r="H83" s="153">
        <f>SUM(I83:L83)</f>
        <v>0</v>
      </c>
      <c r="I83" s="154">
        <f>I84+I88+I92</f>
        <v>0</v>
      </c>
      <c r="J83" s="154">
        <f t="shared" ref="J83:L83" si="28">J84+J88+J92</f>
        <v>0</v>
      </c>
      <c r="K83" s="154">
        <f t="shared" si="28"/>
        <v>0</v>
      </c>
      <c r="L83" s="154">
        <f t="shared" si="28"/>
        <v>0</v>
      </c>
    </row>
    <row r="84" spans="1:12" s="131" customFormat="1" ht="93.75" hidden="1" customHeight="1">
      <c r="A84" s="129"/>
      <c r="B84" s="95" t="s">
        <v>55</v>
      </c>
      <c r="C84" s="130"/>
      <c r="D84" s="96" t="s">
        <v>14</v>
      </c>
      <c r="E84" s="96" t="s">
        <v>18</v>
      </c>
      <c r="F84" s="118" t="s">
        <v>257</v>
      </c>
      <c r="G84" s="96" t="s">
        <v>56</v>
      </c>
      <c r="H84" s="153">
        <f t="shared" ref="H84:H151" si="29">I84+J84+K84+L84</f>
        <v>0</v>
      </c>
      <c r="I84" s="154">
        <f>I85</f>
        <v>0</v>
      </c>
      <c r="J84" s="154">
        <f>J85</f>
        <v>0</v>
      </c>
      <c r="K84" s="154">
        <f>K85</f>
        <v>0</v>
      </c>
      <c r="L84" s="154">
        <f>L85</f>
        <v>0</v>
      </c>
    </row>
    <row r="85" spans="1:12" s="131" customFormat="1" ht="39.75" hidden="1" customHeight="1">
      <c r="A85" s="129"/>
      <c r="B85" s="95" t="s">
        <v>104</v>
      </c>
      <c r="C85" s="130"/>
      <c r="D85" s="96" t="s">
        <v>14</v>
      </c>
      <c r="E85" s="96" t="s">
        <v>18</v>
      </c>
      <c r="F85" s="118" t="s">
        <v>257</v>
      </c>
      <c r="G85" s="96" t="s">
        <v>105</v>
      </c>
      <c r="H85" s="153">
        <f t="shared" si="29"/>
        <v>0</v>
      </c>
      <c r="I85" s="154">
        <f>I86+I87</f>
        <v>0</v>
      </c>
      <c r="J85" s="154">
        <f>J86+J87</f>
        <v>0</v>
      </c>
      <c r="K85" s="154">
        <f>K86+K87</f>
        <v>0</v>
      </c>
      <c r="L85" s="154">
        <f>L86+L87</f>
        <v>0</v>
      </c>
    </row>
    <row r="86" spans="1:12" s="131" customFormat="1" ht="25.5" hidden="1">
      <c r="A86" s="129"/>
      <c r="B86" s="95" t="s">
        <v>214</v>
      </c>
      <c r="C86" s="130"/>
      <c r="D86" s="96" t="s">
        <v>14</v>
      </c>
      <c r="E86" s="96" t="s">
        <v>18</v>
      </c>
      <c r="F86" s="118" t="s">
        <v>257</v>
      </c>
      <c r="G86" s="96" t="s">
        <v>107</v>
      </c>
      <c r="H86" s="153">
        <f t="shared" si="29"/>
        <v>0</v>
      </c>
      <c r="I86" s="154">
        <v>0</v>
      </c>
      <c r="J86" s="154">
        <v>0</v>
      </c>
      <c r="K86" s="154">
        <v>0</v>
      </c>
      <c r="L86" s="154">
        <v>0</v>
      </c>
    </row>
    <row r="87" spans="1:12" s="131" customFormat="1" ht="51" hidden="1">
      <c r="A87" s="129"/>
      <c r="B87" s="95" t="s">
        <v>108</v>
      </c>
      <c r="C87" s="130"/>
      <c r="D87" s="96" t="s">
        <v>14</v>
      </c>
      <c r="E87" s="96" t="s">
        <v>18</v>
      </c>
      <c r="F87" s="118" t="s">
        <v>257</v>
      </c>
      <c r="G87" s="96" t="s">
        <v>109</v>
      </c>
      <c r="H87" s="153">
        <f t="shared" si="29"/>
        <v>0</v>
      </c>
      <c r="I87" s="154">
        <v>0</v>
      </c>
      <c r="J87" s="154">
        <v>0</v>
      </c>
      <c r="K87" s="154">
        <v>0</v>
      </c>
      <c r="L87" s="154">
        <v>0</v>
      </c>
    </row>
    <row r="88" spans="1:12" s="131" customFormat="1" ht="41.25" hidden="1" customHeight="1">
      <c r="A88" s="129"/>
      <c r="B88" s="95" t="s">
        <v>86</v>
      </c>
      <c r="C88" s="130"/>
      <c r="D88" s="96" t="s">
        <v>14</v>
      </c>
      <c r="E88" s="96" t="s">
        <v>18</v>
      </c>
      <c r="F88" s="118" t="s">
        <v>257</v>
      </c>
      <c r="G88" s="96" t="s">
        <v>57</v>
      </c>
      <c r="H88" s="153">
        <f t="shared" si="29"/>
        <v>0</v>
      </c>
      <c r="I88" s="154">
        <f>I89</f>
        <v>0</v>
      </c>
      <c r="J88" s="154">
        <f>J89</f>
        <v>0</v>
      </c>
      <c r="K88" s="154">
        <f>K89</f>
        <v>0</v>
      </c>
      <c r="L88" s="154">
        <f>L89</f>
        <v>0</v>
      </c>
    </row>
    <row r="89" spans="1:12" s="131" customFormat="1" ht="55.5" hidden="1" customHeight="1">
      <c r="A89" s="129"/>
      <c r="B89" s="95" t="s">
        <v>111</v>
      </c>
      <c r="C89" s="130"/>
      <c r="D89" s="96" t="s">
        <v>14</v>
      </c>
      <c r="E89" s="96" t="s">
        <v>18</v>
      </c>
      <c r="F89" s="118" t="s">
        <v>257</v>
      </c>
      <c r="G89" s="96" t="s">
        <v>59</v>
      </c>
      <c r="H89" s="153">
        <f t="shared" si="29"/>
        <v>0</v>
      </c>
      <c r="I89" s="154">
        <f>I90+I91</f>
        <v>0</v>
      </c>
      <c r="J89" s="154">
        <f t="shared" ref="J89:L89" si="30">J90+J91</f>
        <v>0</v>
      </c>
      <c r="K89" s="154">
        <f t="shared" si="30"/>
        <v>0</v>
      </c>
      <c r="L89" s="154">
        <f t="shared" si="30"/>
        <v>0</v>
      </c>
    </row>
    <row r="90" spans="1:12" s="131" customFormat="1" ht="44.25" hidden="1" customHeight="1">
      <c r="A90" s="129"/>
      <c r="B90" s="95" t="s">
        <v>63</v>
      </c>
      <c r="C90" s="130"/>
      <c r="D90" s="96" t="s">
        <v>14</v>
      </c>
      <c r="E90" s="96" t="s">
        <v>18</v>
      </c>
      <c r="F90" s="118" t="s">
        <v>257</v>
      </c>
      <c r="G90" s="96" t="s">
        <v>62</v>
      </c>
      <c r="H90" s="153">
        <f t="shared" si="29"/>
        <v>0</v>
      </c>
      <c r="I90" s="154">
        <v>0</v>
      </c>
      <c r="J90" s="154">
        <v>0</v>
      </c>
      <c r="K90" s="154">
        <v>0</v>
      </c>
      <c r="L90" s="154">
        <v>0</v>
      </c>
    </row>
    <row r="91" spans="1:12" s="131" customFormat="1" ht="51" hidden="1">
      <c r="A91" s="129"/>
      <c r="B91" s="95" t="s">
        <v>260</v>
      </c>
      <c r="C91" s="130"/>
      <c r="D91" s="96" t="s">
        <v>14</v>
      </c>
      <c r="E91" s="96" t="s">
        <v>18</v>
      </c>
      <c r="F91" s="118" t="s">
        <v>257</v>
      </c>
      <c r="G91" s="96" t="s">
        <v>61</v>
      </c>
      <c r="H91" s="153">
        <f t="shared" si="29"/>
        <v>0</v>
      </c>
      <c r="I91" s="154">
        <v>0</v>
      </c>
      <c r="J91" s="154">
        <v>0</v>
      </c>
      <c r="K91" s="154">
        <v>0</v>
      </c>
      <c r="L91" s="154">
        <v>0</v>
      </c>
    </row>
    <row r="92" spans="1:12" s="131" customFormat="1" hidden="1">
      <c r="A92" s="129"/>
      <c r="B92" s="194" t="s">
        <v>71</v>
      </c>
      <c r="C92" s="130"/>
      <c r="D92" s="96" t="s">
        <v>14</v>
      </c>
      <c r="E92" s="96" t="s">
        <v>18</v>
      </c>
      <c r="F92" s="118" t="s">
        <v>257</v>
      </c>
      <c r="G92" s="96" t="s">
        <v>72</v>
      </c>
      <c r="H92" s="153">
        <f t="shared" si="29"/>
        <v>0</v>
      </c>
      <c r="I92" s="154">
        <f>I93</f>
        <v>0</v>
      </c>
      <c r="J92" s="154">
        <f t="shared" ref="J92:L93" si="31">J93</f>
        <v>0</v>
      </c>
      <c r="K92" s="154">
        <f t="shared" si="31"/>
        <v>0</v>
      </c>
      <c r="L92" s="154">
        <f t="shared" si="31"/>
        <v>0</v>
      </c>
    </row>
    <row r="93" spans="1:12" s="131" customFormat="1" ht="25.5" hidden="1">
      <c r="A93" s="129"/>
      <c r="B93" s="194" t="s">
        <v>73</v>
      </c>
      <c r="C93" s="130"/>
      <c r="D93" s="96" t="s">
        <v>14</v>
      </c>
      <c r="E93" s="96" t="s">
        <v>18</v>
      </c>
      <c r="F93" s="118" t="s">
        <v>257</v>
      </c>
      <c r="G93" s="96" t="s">
        <v>74</v>
      </c>
      <c r="H93" s="153">
        <f t="shared" si="29"/>
        <v>0</v>
      </c>
      <c r="I93" s="154">
        <f>I94</f>
        <v>0</v>
      </c>
      <c r="J93" s="154">
        <f t="shared" si="31"/>
        <v>0</v>
      </c>
      <c r="K93" s="154">
        <f t="shared" si="31"/>
        <v>0</v>
      </c>
      <c r="L93" s="154">
        <f t="shared" si="31"/>
        <v>0</v>
      </c>
    </row>
    <row r="94" spans="1:12" s="131" customFormat="1" ht="14.25" hidden="1" customHeight="1">
      <c r="A94" s="129"/>
      <c r="B94" s="194" t="s">
        <v>261</v>
      </c>
      <c r="C94" s="130"/>
      <c r="D94" s="96" t="s">
        <v>14</v>
      </c>
      <c r="E94" s="96" t="s">
        <v>18</v>
      </c>
      <c r="F94" s="118" t="s">
        <v>257</v>
      </c>
      <c r="G94" s="96" t="s">
        <v>76</v>
      </c>
      <c r="H94" s="153">
        <f t="shared" si="29"/>
        <v>0</v>
      </c>
      <c r="I94" s="154">
        <v>0</v>
      </c>
      <c r="J94" s="154">
        <v>0</v>
      </c>
      <c r="K94" s="154">
        <v>0</v>
      </c>
      <c r="L94" s="154"/>
    </row>
    <row r="95" spans="1:12" s="131" customFormat="1">
      <c r="A95" s="129"/>
      <c r="B95" s="95" t="s">
        <v>123</v>
      </c>
      <c r="C95" s="130"/>
      <c r="D95" s="96" t="s">
        <v>14</v>
      </c>
      <c r="E95" s="96" t="s">
        <v>18</v>
      </c>
      <c r="F95" s="96" t="s">
        <v>263</v>
      </c>
      <c r="G95" s="96"/>
      <c r="H95" s="153">
        <f t="shared" si="29"/>
        <v>-4221.3999999999996</v>
      </c>
      <c r="I95" s="154">
        <f t="shared" ref="I95:L96" si="32">I96</f>
        <v>-4221.3999999999996</v>
      </c>
      <c r="J95" s="154">
        <f t="shared" si="32"/>
        <v>0</v>
      </c>
      <c r="K95" s="154">
        <f t="shared" si="32"/>
        <v>0</v>
      </c>
      <c r="L95" s="154">
        <f t="shared" si="32"/>
        <v>0</v>
      </c>
    </row>
    <row r="96" spans="1:12" s="131" customFormat="1" ht="89.25">
      <c r="A96" s="129"/>
      <c r="B96" s="95" t="s">
        <v>55</v>
      </c>
      <c r="C96" s="130"/>
      <c r="D96" s="96" t="s">
        <v>14</v>
      </c>
      <c r="E96" s="96" t="s">
        <v>18</v>
      </c>
      <c r="F96" s="96" t="s">
        <v>263</v>
      </c>
      <c r="G96" s="96" t="s">
        <v>56</v>
      </c>
      <c r="H96" s="153">
        <f t="shared" si="29"/>
        <v>-4221.3999999999996</v>
      </c>
      <c r="I96" s="154">
        <f t="shared" si="32"/>
        <v>-4221.3999999999996</v>
      </c>
      <c r="J96" s="154">
        <f t="shared" si="32"/>
        <v>0</v>
      </c>
      <c r="K96" s="154">
        <f t="shared" si="32"/>
        <v>0</v>
      </c>
      <c r="L96" s="154">
        <f t="shared" si="32"/>
        <v>0</v>
      </c>
    </row>
    <row r="97" spans="1:12" s="131" customFormat="1" ht="37.5" customHeight="1">
      <c r="A97" s="129"/>
      <c r="B97" s="95" t="s">
        <v>104</v>
      </c>
      <c r="C97" s="130"/>
      <c r="D97" s="96" t="s">
        <v>14</v>
      </c>
      <c r="E97" s="96" t="s">
        <v>18</v>
      </c>
      <c r="F97" s="96" t="s">
        <v>263</v>
      </c>
      <c r="G97" s="96" t="s">
        <v>105</v>
      </c>
      <c r="H97" s="153">
        <f t="shared" si="29"/>
        <v>-4221.3999999999996</v>
      </c>
      <c r="I97" s="154">
        <f>I98+I99</f>
        <v>-4221.3999999999996</v>
      </c>
      <c r="J97" s="154">
        <f>J98+J99</f>
        <v>0</v>
      </c>
      <c r="K97" s="154">
        <f>K98+K99</f>
        <v>0</v>
      </c>
      <c r="L97" s="154">
        <f>L98+L99</f>
        <v>0</v>
      </c>
    </row>
    <row r="98" spans="1:12" s="131" customFormat="1" ht="25.5">
      <c r="A98" s="129"/>
      <c r="B98" s="95" t="s">
        <v>214</v>
      </c>
      <c r="C98" s="130"/>
      <c r="D98" s="96" t="s">
        <v>14</v>
      </c>
      <c r="E98" s="96" t="s">
        <v>18</v>
      </c>
      <c r="F98" s="96" t="s">
        <v>263</v>
      </c>
      <c r="G98" s="96" t="s">
        <v>107</v>
      </c>
      <c r="H98" s="153">
        <f t="shared" si="29"/>
        <v>-4111.3999999999996</v>
      </c>
      <c r="I98" s="154">
        <f>-4111.4</f>
        <v>-4111.3999999999996</v>
      </c>
      <c r="J98" s="154">
        <v>0</v>
      </c>
      <c r="K98" s="154">
        <v>0</v>
      </c>
      <c r="L98" s="154">
        <v>0</v>
      </c>
    </row>
    <row r="99" spans="1:12" s="131" customFormat="1" ht="51">
      <c r="A99" s="129"/>
      <c r="B99" s="95" t="s">
        <v>108</v>
      </c>
      <c r="C99" s="130"/>
      <c r="D99" s="96" t="s">
        <v>14</v>
      </c>
      <c r="E99" s="96" t="s">
        <v>18</v>
      </c>
      <c r="F99" s="96" t="s">
        <v>263</v>
      </c>
      <c r="G99" s="96" t="s">
        <v>109</v>
      </c>
      <c r="H99" s="153">
        <f t="shared" si="29"/>
        <v>-110</v>
      </c>
      <c r="I99" s="154">
        <f>-110</f>
        <v>-110</v>
      </c>
      <c r="J99" s="154">
        <v>0</v>
      </c>
      <c r="K99" s="154">
        <v>0</v>
      </c>
      <c r="L99" s="154">
        <v>0</v>
      </c>
    </row>
    <row r="100" spans="1:12" s="192" customFormat="1" hidden="1">
      <c r="A100" s="190"/>
      <c r="B100" s="191" t="s">
        <v>460</v>
      </c>
      <c r="C100" s="130"/>
      <c r="D100" s="119" t="s">
        <v>14</v>
      </c>
      <c r="E100" s="119" t="s">
        <v>19</v>
      </c>
      <c r="F100" s="119"/>
      <c r="G100" s="119"/>
      <c r="H100" s="153">
        <f>SUM(I100:L100)</f>
        <v>0</v>
      </c>
      <c r="I100" s="153">
        <f>I101</f>
        <v>0</v>
      </c>
      <c r="J100" s="153">
        <f>J101</f>
        <v>0</v>
      </c>
      <c r="K100" s="153">
        <f>K101</f>
        <v>0</v>
      </c>
      <c r="L100" s="153">
        <f>L101</f>
        <v>0</v>
      </c>
    </row>
    <row r="101" spans="1:12" s="192" customFormat="1" ht="51" hidden="1">
      <c r="A101" s="190"/>
      <c r="B101" s="95" t="s">
        <v>98</v>
      </c>
      <c r="C101" s="191"/>
      <c r="D101" s="96" t="s">
        <v>14</v>
      </c>
      <c r="E101" s="96" t="s">
        <v>19</v>
      </c>
      <c r="F101" s="118" t="s">
        <v>250</v>
      </c>
      <c r="G101" s="119"/>
      <c r="H101" s="153">
        <f>SUM(I101:L101)</f>
        <v>0</v>
      </c>
      <c r="I101" s="154">
        <f>I102</f>
        <v>0</v>
      </c>
      <c r="J101" s="154">
        <f t="shared" ref="J101:L103" si="33">J102</f>
        <v>0</v>
      </c>
      <c r="K101" s="154">
        <f t="shared" si="33"/>
        <v>0</v>
      </c>
      <c r="L101" s="154">
        <f t="shared" si="33"/>
        <v>0</v>
      </c>
    </row>
    <row r="102" spans="1:12" s="192" customFormat="1" ht="38.25" hidden="1">
      <c r="A102" s="190"/>
      <c r="B102" s="95" t="s">
        <v>251</v>
      </c>
      <c r="C102" s="95"/>
      <c r="D102" s="96" t="s">
        <v>14</v>
      </c>
      <c r="E102" s="96" t="s">
        <v>19</v>
      </c>
      <c r="F102" s="118" t="s">
        <v>252</v>
      </c>
      <c r="G102" s="119"/>
      <c r="H102" s="153">
        <f>SUM(I102:L102)</f>
        <v>0</v>
      </c>
      <c r="I102" s="154">
        <f>I103</f>
        <v>0</v>
      </c>
      <c r="J102" s="154">
        <f t="shared" si="33"/>
        <v>0</v>
      </c>
      <c r="K102" s="154">
        <f t="shared" si="33"/>
        <v>0</v>
      </c>
      <c r="L102" s="154">
        <f t="shared" si="33"/>
        <v>0</v>
      </c>
    </row>
    <row r="103" spans="1:12" s="131" customFormat="1" ht="267.75" hidden="1">
      <c r="A103" s="129"/>
      <c r="B103" s="98" t="s">
        <v>461</v>
      </c>
      <c r="C103" s="130"/>
      <c r="D103" s="96" t="s">
        <v>14</v>
      </c>
      <c r="E103" s="96" t="s">
        <v>19</v>
      </c>
      <c r="F103" s="96" t="s">
        <v>536</v>
      </c>
      <c r="G103" s="96"/>
      <c r="H103" s="153">
        <f>SUM(I103:L103)</f>
        <v>0</v>
      </c>
      <c r="I103" s="154">
        <f>I104</f>
        <v>0</v>
      </c>
      <c r="J103" s="154">
        <f t="shared" si="33"/>
        <v>0</v>
      </c>
      <c r="K103" s="154">
        <f t="shared" si="33"/>
        <v>0</v>
      </c>
      <c r="L103" s="154">
        <f t="shared" si="33"/>
        <v>0</v>
      </c>
    </row>
    <row r="104" spans="1:12" s="131" customFormat="1" ht="38.25" hidden="1">
      <c r="A104" s="129"/>
      <c r="B104" s="95" t="s">
        <v>86</v>
      </c>
      <c r="C104" s="130"/>
      <c r="D104" s="96" t="s">
        <v>14</v>
      </c>
      <c r="E104" s="96" t="s">
        <v>19</v>
      </c>
      <c r="F104" s="96" t="s">
        <v>536</v>
      </c>
      <c r="G104" s="96" t="s">
        <v>57</v>
      </c>
      <c r="H104" s="153">
        <f t="shared" ref="H104:H106" si="34">I104+J104+K104+L104</f>
        <v>0</v>
      </c>
      <c r="I104" s="154">
        <f>I105</f>
        <v>0</v>
      </c>
      <c r="J104" s="154">
        <f>J105</f>
        <v>0</v>
      </c>
      <c r="K104" s="154">
        <f>K105</f>
        <v>0</v>
      </c>
      <c r="L104" s="154">
        <f>L105</f>
        <v>0</v>
      </c>
    </row>
    <row r="105" spans="1:12" s="131" customFormat="1" ht="42" hidden="1" customHeight="1">
      <c r="A105" s="129"/>
      <c r="B105" s="95" t="s">
        <v>111</v>
      </c>
      <c r="C105" s="130"/>
      <c r="D105" s="96" t="s">
        <v>14</v>
      </c>
      <c r="E105" s="96" t="s">
        <v>19</v>
      </c>
      <c r="F105" s="96" t="s">
        <v>536</v>
      </c>
      <c r="G105" s="96" t="s">
        <v>59</v>
      </c>
      <c r="H105" s="153">
        <f t="shared" si="34"/>
        <v>0</v>
      </c>
      <c r="I105" s="154">
        <f>I106</f>
        <v>0</v>
      </c>
      <c r="J105" s="154">
        <f t="shared" ref="J105:L105" si="35">J106</f>
        <v>0</v>
      </c>
      <c r="K105" s="154">
        <f t="shared" si="35"/>
        <v>0</v>
      </c>
      <c r="L105" s="154">
        <f t="shared" si="35"/>
        <v>0</v>
      </c>
    </row>
    <row r="106" spans="1:12" s="131" customFormat="1" ht="57" hidden="1" customHeight="1">
      <c r="A106" s="129"/>
      <c r="B106" s="95" t="s">
        <v>260</v>
      </c>
      <c r="C106" s="130"/>
      <c r="D106" s="96" t="s">
        <v>14</v>
      </c>
      <c r="E106" s="96" t="s">
        <v>19</v>
      </c>
      <c r="F106" s="96" t="s">
        <v>536</v>
      </c>
      <c r="G106" s="96" t="s">
        <v>61</v>
      </c>
      <c r="H106" s="153">
        <f t="shared" si="34"/>
        <v>0</v>
      </c>
      <c r="I106" s="154">
        <v>0</v>
      </c>
      <c r="J106" s="154">
        <v>0</v>
      </c>
      <c r="K106" s="154">
        <v>0</v>
      </c>
      <c r="L106" s="154">
        <v>0</v>
      </c>
    </row>
    <row r="107" spans="1:12" s="192" customFormat="1" ht="24.75" hidden="1" customHeight="1">
      <c r="A107" s="190"/>
      <c r="B107" s="191" t="s">
        <v>330</v>
      </c>
      <c r="C107" s="130"/>
      <c r="D107" s="119" t="s">
        <v>14</v>
      </c>
      <c r="E107" s="119" t="s">
        <v>20</v>
      </c>
      <c r="F107" s="119"/>
      <c r="G107" s="119"/>
      <c r="H107" s="153">
        <f t="shared" si="29"/>
        <v>0</v>
      </c>
      <c r="I107" s="153">
        <f>I108</f>
        <v>0</v>
      </c>
      <c r="J107" s="153">
        <f t="shared" ref="J107:L108" si="36">J108</f>
        <v>0</v>
      </c>
      <c r="K107" s="153">
        <f t="shared" si="36"/>
        <v>0</v>
      </c>
      <c r="L107" s="153">
        <f t="shared" si="36"/>
        <v>0</v>
      </c>
    </row>
    <row r="108" spans="1:12" s="192" customFormat="1" ht="51" hidden="1">
      <c r="A108" s="190"/>
      <c r="B108" s="95" t="s">
        <v>98</v>
      </c>
      <c r="C108" s="191"/>
      <c r="D108" s="96" t="s">
        <v>14</v>
      </c>
      <c r="E108" s="96" t="s">
        <v>20</v>
      </c>
      <c r="F108" s="118" t="s">
        <v>250</v>
      </c>
      <c r="G108" s="119"/>
      <c r="H108" s="153">
        <f>SUM(I108:L108)</f>
        <v>0</v>
      </c>
      <c r="I108" s="154">
        <f>I109</f>
        <v>0</v>
      </c>
      <c r="J108" s="154">
        <f t="shared" si="36"/>
        <v>0</v>
      </c>
      <c r="K108" s="154">
        <f t="shared" si="36"/>
        <v>0</v>
      </c>
      <c r="L108" s="154">
        <f t="shared" si="36"/>
        <v>0</v>
      </c>
    </row>
    <row r="109" spans="1:12" s="192" customFormat="1" ht="38.25" hidden="1">
      <c r="A109" s="190"/>
      <c r="B109" s="95" t="s">
        <v>251</v>
      </c>
      <c r="C109" s="95"/>
      <c r="D109" s="96" t="s">
        <v>14</v>
      </c>
      <c r="E109" s="96" t="s">
        <v>20</v>
      </c>
      <c r="F109" s="118" t="s">
        <v>252</v>
      </c>
      <c r="G109" s="119"/>
      <c r="H109" s="153">
        <f>SUM(I109:L109)</f>
        <v>0</v>
      </c>
      <c r="I109" s="154">
        <f>I111</f>
        <v>0</v>
      </c>
      <c r="J109" s="154">
        <f>J111</f>
        <v>0</v>
      </c>
      <c r="K109" s="154">
        <f>K111</f>
        <v>0</v>
      </c>
      <c r="L109" s="154">
        <f>L111</f>
        <v>0</v>
      </c>
    </row>
    <row r="110" spans="1:12" s="192" customFormat="1" ht="25.5" hidden="1">
      <c r="A110" s="190"/>
      <c r="B110" s="95" t="s">
        <v>273</v>
      </c>
      <c r="C110" s="95"/>
      <c r="D110" s="96" t="s">
        <v>14</v>
      </c>
      <c r="E110" s="96" t="s">
        <v>20</v>
      </c>
      <c r="F110" s="118" t="s">
        <v>274</v>
      </c>
      <c r="G110" s="119"/>
      <c r="H110" s="153">
        <f>SUM(I110:L110)</f>
        <v>0</v>
      </c>
      <c r="I110" s="154">
        <f>I111</f>
        <v>0</v>
      </c>
      <c r="J110" s="154">
        <f t="shared" ref="J110:L110" si="37">J111</f>
        <v>0</v>
      </c>
      <c r="K110" s="154">
        <f t="shared" si="37"/>
        <v>0</v>
      </c>
      <c r="L110" s="154">
        <f t="shared" si="37"/>
        <v>0</v>
      </c>
    </row>
    <row r="111" spans="1:12" s="131" customFormat="1" ht="38.25" hidden="1">
      <c r="A111" s="129"/>
      <c r="B111" s="95" t="s">
        <v>86</v>
      </c>
      <c r="C111" s="130"/>
      <c r="D111" s="96" t="s">
        <v>14</v>
      </c>
      <c r="E111" s="96" t="s">
        <v>20</v>
      </c>
      <c r="F111" s="118" t="s">
        <v>274</v>
      </c>
      <c r="G111" s="96" t="s">
        <v>57</v>
      </c>
      <c r="H111" s="153">
        <f t="shared" ref="H111:H113" si="38">I111+J111+K111+L111</f>
        <v>0</v>
      </c>
      <c r="I111" s="154">
        <f>I112</f>
        <v>0</v>
      </c>
      <c r="J111" s="154">
        <f>J112</f>
        <v>0</v>
      </c>
      <c r="K111" s="154">
        <f>K112</f>
        <v>0</v>
      </c>
      <c r="L111" s="154">
        <f>L112</f>
        <v>0</v>
      </c>
    </row>
    <row r="112" spans="1:12" s="131" customFormat="1" ht="42" hidden="1" customHeight="1">
      <c r="A112" s="129"/>
      <c r="B112" s="95" t="s">
        <v>111</v>
      </c>
      <c r="C112" s="130"/>
      <c r="D112" s="96" t="s">
        <v>14</v>
      </c>
      <c r="E112" s="96" t="s">
        <v>20</v>
      </c>
      <c r="F112" s="118" t="s">
        <v>274</v>
      </c>
      <c r="G112" s="96" t="s">
        <v>59</v>
      </c>
      <c r="H112" s="153">
        <f t="shared" si="38"/>
        <v>0</v>
      </c>
      <c r="I112" s="154">
        <f>I113</f>
        <v>0</v>
      </c>
      <c r="J112" s="154">
        <f t="shared" ref="J112:L112" si="39">J113</f>
        <v>0</v>
      </c>
      <c r="K112" s="154">
        <f t="shared" si="39"/>
        <v>0</v>
      </c>
      <c r="L112" s="154">
        <f t="shared" si="39"/>
        <v>0</v>
      </c>
    </row>
    <row r="113" spans="1:12" s="131" customFormat="1" ht="57" hidden="1" customHeight="1">
      <c r="A113" s="129"/>
      <c r="B113" s="95" t="s">
        <v>260</v>
      </c>
      <c r="C113" s="130"/>
      <c r="D113" s="96" t="s">
        <v>14</v>
      </c>
      <c r="E113" s="96" t="s">
        <v>20</v>
      </c>
      <c r="F113" s="118" t="s">
        <v>274</v>
      </c>
      <c r="G113" s="96" t="s">
        <v>61</v>
      </c>
      <c r="H113" s="153">
        <f t="shared" si="38"/>
        <v>0</v>
      </c>
      <c r="I113" s="154">
        <v>0</v>
      </c>
      <c r="J113" s="154">
        <v>0</v>
      </c>
      <c r="K113" s="154">
        <v>0</v>
      </c>
      <c r="L113" s="154">
        <v>0</v>
      </c>
    </row>
    <row r="114" spans="1:12" s="192" customFormat="1" ht="24.75" customHeight="1">
      <c r="A114" s="190"/>
      <c r="B114" s="191" t="s">
        <v>121</v>
      </c>
      <c r="C114" s="130"/>
      <c r="D114" s="119" t="s">
        <v>14</v>
      </c>
      <c r="E114" s="119" t="s">
        <v>122</v>
      </c>
      <c r="F114" s="119"/>
      <c r="G114" s="119"/>
      <c r="H114" s="153">
        <f t="shared" si="29"/>
        <v>354.5</v>
      </c>
      <c r="I114" s="153">
        <f>I115+I135</f>
        <v>354.5</v>
      </c>
      <c r="J114" s="153">
        <f t="shared" ref="J114:L114" si="40">J115+J135</f>
        <v>0</v>
      </c>
      <c r="K114" s="153">
        <f t="shared" si="40"/>
        <v>0</v>
      </c>
      <c r="L114" s="153">
        <f t="shared" si="40"/>
        <v>0</v>
      </c>
    </row>
    <row r="115" spans="1:12" s="131" customFormat="1" ht="51" hidden="1" customHeight="1">
      <c r="A115" s="129"/>
      <c r="B115" s="95" t="s">
        <v>127</v>
      </c>
      <c r="C115" s="279"/>
      <c r="D115" s="96" t="s">
        <v>14</v>
      </c>
      <c r="E115" s="96" t="s">
        <v>122</v>
      </c>
      <c r="F115" s="96" t="s">
        <v>264</v>
      </c>
      <c r="G115" s="96"/>
      <c r="H115" s="153">
        <f>SUM(I115:L115)</f>
        <v>0</v>
      </c>
      <c r="I115" s="154">
        <f>I116</f>
        <v>0</v>
      </c>
      <c r="J115" s="154">
        <f>J116</f>
        <v>0</v>
      </c>
      <c r="K115" s="154">
        <f t="shared" ref="K115:L115" si="41">K116</f>
        <v>0</v>
      </c>
      <c r="L115" s="154">
        <f t="shared" si="41"/>
        <v>0</v>
      </c>
    </row>
    <row r="116" spans="1:12" s="131" customFormat="1" ht="25.5" hidden="1">
      <c r="A116" s="129"/>
      <c r="B116" s="95" t="s">
        <v>265</v>
      </c>
      <c r="C116" s="279"/>
      <c r="D116" s="96" t="s">
        <v>14</v>
      </c>
      <c r="E116" s="96" t="s">
        <v>122</v>
      </c>
      <c r="F116" s="96" t="s">
        <v>266</v>
      </c>
      <c r="G116" s="96"/>
      <c r="H116" s="153">
        <f>SUM(I116:L116)</f>
        <v>0</v>
      </c>
      <c r="I116" s="154">
        <f>I117+I126</f>
        <v>0</v>
      </c>
      <c r="J116" s="154">
        <f t="shared" ref="J116:L116" si="42">J117+J126</f>
        <v>0</v>
      </c>
      <c r="K116" s="154">
        <f t="shared" si="42"/>
        <v>0</v>
      </c>
      <c r="L116" s="154">
        <f t="shared" si="42"/>
        <v>0</v>
      </c>
    </row>
    <row r="117" spans="1:12" s="131" customFormat="1" ht="229.5" hidden="1">
      <c r="A117" s="129"/>
      <c r="B117" s="278" t="s">
        <v>465</v>
      </c>
      <c r="C117" s="130"/>
      <c r="D117" s="96" t="s">
        <v>14</v>
      </c>
      <c r="E117" s="96" t="s">
        <v>122</v>
      </c>
      <c r="F117" s="96" t="s">
        <v>267</v>
      </c>
      <c r="G117" s="96"/>
      <c r="H117" s="153">
        <f t="shared" si="29"/>
        <v>0</v>
      </c>
      <c r="I117" s="154">
        <f>I118+I122</f>
        <v>0</v>
      </c>
      <c r="J117" s="154">
        <f>J118+J122</f>
        <v>0</v>
      </c>
      <c r="K117" s="154">
        <f>K118+K122</f>
        <v>0</v>
      </c>
      <c r="L117" s="154">
        <f>L118+L122</f>
        <v>0</v>
      </c>
    </row>
    <row r="118" spans="1:12" s="131" customFormat="1" ht="89.25" hidden="1">
      <c r="A118" s="129"/>
      <c r="B118" s="95" t="s">
        <v>55</v>
      </c>
      <c r="C118" s="130"/>
      <c r="D118" s="96" t="s">
        <v>14</v>
      </c>
      <c r="E118" s="96" t="s">
        <v>122</v>
      </c>
      <c r="F118" s="96" t="s">
        <v>267</v>
      </c>
      <c r="G118" s="96" t="s">
        <v>56</v>
      </c>
      <c r="H118" s="153">
        <f t="shared" si="29"/>
        <v>0</v>
      </c>
      <c r="I118" s="154">
        <f>I119</f>
        <v>0</v>
      </c>
      <c r="J118" s="154">
        <f>J119</f>
        <v>0</v>
      </c>
      <c r="K118" s="154">
        <f>K119</f>
        <v>0</v>
      </c>
      <c r="L118" s="154">
        <f>L119</f>
        <v>0</v>
      </c>
    </row>
    <row r="119" spans="1:12" s="131" customFormat="1" ht="38.25" hidden="1">
      <c r="A119" s="129"/>
      <c r="B119" s="95" t="s">
        <v>104</v>
      </c>
      <c r="C119" s="130"/>
      <c r="D119" s="96" t="s">
        <v>14</v>
      </c>
      <c r="E119" s="96" t="s">
        <v>122</v>
      </c>
      <c r="F119" s="96" t="s">
        <v>267</v>
      </c>
      <c r="G119" s="96" t="s">
        <v>105</v>
      </c>
      <c r="H119" s="153">
        <f t="shared" si="29"/>
        <v>0</v>
      </c>
      <c r="I119" s="154">
        <f>I120+I121</f>
        <v>0</v>
      </c>
      <c r="J119" s="154">
        <f>J120+J121</f>
        <v>0</v>
      </c>
      <c r="K119" s="154">
        <f>K120+K121</f>
        <v>0</v>
      </c>
      <c r="L119" s="154">
        <f>L120+L121</f>
        <v>0</v>
      </c>
    </row>
    <row r="120" spans="1:12" s="131" customFormat="1" ht="25.5" hidden="1">
      <c r="A120" s="129"/>
      <c r="B120" s="95" t="s">
        <v>214</v>
      </c>
      <c r="C120" s="130"/>
      <c r="D120" s="96" t="s">
        <v>14</v>
      </c>
      <c r="E120" s="96" t="s">
        <v>122</v>
      </c>
      <c r="F120" s="96" t="s">
        <v>267</v>
      </c>
      <c r="G120" s="96" t="s">
        <v>107</v>
      </c>
      <c r="H120" s="153">
        <f t="shared" si="29"/>
        <v>0</v>
      </c>
      <c r="I120" s="154">
        <v>0</v>
      </c>
      <c r="J120" s="154">
        <v>0</v>
      </c>
      <c r="K120" s="154">
        <v>0</v>
      </c>
      <c r="L120" s="154">
        <v>0</v>
      </c>
    </row>
    <row r="121" spans="1:12" s="131" customFormat="1" ht="51" hidden="1">
      <c r="A121" s="129"/>
      <c r="B121" s="95" t="s">
        <v>108</v>
      </c>
      <c r="C121" s="130"/>
      <c r="D121" s="96" t="s">
        <v>14</v>
      </c>
      <c r="E121" s="96" t="s">
        <v>122</v>
      </c>
      <c r="F121" s="96" t="s">
        <v>267</v>
      </c>
      <c r="G121" s="96" t="s">
        <v>109</v>
      </c>
      <c r="H121" s="153">
        <f t="shared" si="29"/>
        <v>0</v>
      </c>
      <c r="I121" s="154">
        <v>0</v>
      </c>
      <c r="J121" s="154">
        <v>0</v>
      </c>
      <c r="K121" s="154">
        <v>0</v>
      </c>
      <c r="L121" s="154">
        <v>0</v>
      </c>
    </row>
    <row r="122" spans="1:12" s="131" customFormat="1" ht="38.25" hidden="1">
      <c r="A122" s="129"/>
      <c r="B122" s="95" t="s">
        <v>86</v>
      </c>
      <c r="C122" s="130"/>
      <c r="D122" s="96" t="s">
        <v>14</v>
      </c>
      <c r="E122" s="96" t="s">
        <v>122</v>
      </c>
      <c r="F122" s="96" t="s">
        <v>267</v>
      </c>
      <c r="G122" s="96" t="s">
        <v>57</v>
      </c>
      <c r="H122" s="153">
        <f t="shared" si="29"/>
        <v>0</v>
      </c>
      <c r="I122" s="154">
        <f>I123</f>
        <v>0</v>
      </c>
      <c r="J122" s="154">
        <f>J123</f>
        <v>0</v>
      </c>
      <c r="K122" s="154">
        <f>K123</f>
        <v>0</v>
      </c>
      <c r="L122" s="154">
        <f>L123</f>
        <v>0</v>
      </c>
    </row>
    <row r="123" spans="1:12" s="131" customFormat="1" ht="38.25" hidden="1">
      <c r="A123" s="129"/>
      <c r="B123" s="95" t="s">
        <v>111</v>
      </c>
      <c r="C123" s="130"/>
      <c r="D123" s="96" t="s">
        <v>14</v>
      </c>
      <c r="E123" s="96" t="s">
        <v>122</v>
      </c>
      <c r="F123" s="96" t="s">
        <v>267</v>
      </c>
      <c r="G123" s="96" t="s">
        <v>59</v>
      </c>
      <c r="H123" s="153">
        <f t="shared" si="29"/>
        <v>0</v>
      </c>
      <c r="I123" s="154">
        <f>I124+I125</f>
        <v>0</v>
      </c>
      <c r="J123" s="154">
        <f>J124+J125</f>
        <v>0</v>
      </c>
      <c r="K123" s="154">
        <f>K124+K125</f>
        <v>0</v>
      </c>
      <c r="L123" s="154">
        <f>L124+L125</f>
        <v>0</v>
      </c>
    </row>
    <row r="124" spans="1:12" s="131" customFormat="1" ht="38.25" hidden="1">
      <c r="A124" s="129"/>
      <c r="B124" s="95" t="s">
        <v>63</v>
      </c>
      <c r="C124" s="130"/>
      <c r="D124" s="96" t="s">
        <v>14</v>
      </c>
      <c r="E124" s="96" t="s">
        <v>122</v>
      </c>
      <c r="F124" s="96" t="s">
        <v>267</v>
      </c>
      <c r="G124" s="96" t="s">
        <v>62</v>
      </c>
      <c r="H124" s="153">
        <f t="shared" si="29"/>
        <v>0</v>
      </c>
      <c r="I124" s="154">
        <v>0</v>
      </c>
      <c r="J124" s="154">
        <v>0</v>
      </c>
      <c r="K124" s="154">
        <v>0</v>
      </c>
      <c r="L124" s="154">
        <v>0</v>
      </c>
    </row>
    <row r="125" spans="1:12" s="131" customFormat="1" ht="51" hidden="1">
      <c r="A125" s="129"/>
      <c r="B125" s="95" t="s">
        <v>260</v>
      </c>
      <c r="C125" s="130"/>
      <c r="D125" s="96" t="s">
        <v>14</v>
      </c>
      <c r="E125" s="96" t="s">
        <v>122</v>
      </c>
      <c r="F125" s="96" t="s">
        <v>267</v>
      </c>
      <c r="G125" s="96" t="s">
        <v>61</v>
      </c>
      <c r="H125" s="153">
        <f t="shared" si="29"/>
        <v>0</v>
      </c>
      <c r="I125" s="154">
        <v>0</v>
      </c>
      <c r="J125" s="154">
        <v>0</v>
      </c>
      <c r="K125" s="154">
        <v>0</v>
      </c>
      <c r="L125" s="154">
        <v>0</v>
      </c>
    </row>
    <row r="126" spans="1:12" s="131" customFormat="1" ht="114.75" hidden="1">
      <c r="A126" s="129"/>
      <c r="B126" s="278" t="s">
        <v>466</v>
      </c>
      <c r="C126" s="95"/>
      <c r="D126" s="96" t="s">
        <v>14</v>
      </c>
      <c r="E126" s="242">
        <v>13</v>
      </c>
      <c r="F126" s="96" t="s">
        <v>268</v>
      </c>
      <c r="G126" s="96"/>
      <c r="H126" s="153">
        <f t="shared" si="29"/>
        <v>0</v>
      </c>
      <c r="I126" s="154">
        <f>I127+I131</f>
        <v>0</v>
      </c>
      <c r="J126" s="154">
        <f>J127+J131</f>
        <v>0</v>
      </c>
      <c r="K126" s="154">
        <f>K127+K131</f>
        <v>0</v>
      </c>
      <c r="L126" s="154">
        <f>L127+L131</f>
        <v>0</v>
      </c>
    </row>
    <row r="127" spans="1:12" s="131" customFormat="1" ht="89.25" hidden="1">
      <c r="A127" s="129"/>
      <c r="B127" s="95" t="s">
        <v>55</v>
      </c>
      <c r="C127" s="130"/>
      <c r="D127" s="96" t="s">
        <v>14</v>
      </c>
      <c r="E127" s="242">
        <v>13</v>
      </c>
      <c r="F127" s="96" t="s">
        <v>268</v>
      </c>
      <c r="G127" s="96" t="s">
        <v>56</v>
      </c>
      <c r="H127" s="153">
        <f t="shared" si="29"/>
        <v>0</v>
      </c>
      <c r="I127" s="154">
        <f>I128</f>
        <v>0</v>
      </c>
      <c r="J127" s="154">
        <f>J128</f>
        <v>0</v>
      </c>
      <c r="K127" s="154">
        <f>K128</f>
        <v>0</v>
      </c>
      <c r="L127" s="154">
        <f>L128</f>
        <v>0</v>
      </c>
    </row>
    <row r="128" spans="1:12" s="131" customFormat="1" ht="38.25" hidden="1">
      <c r="A128" s="129"/>
      <c r="B128" s="95" t="s">
        <v>104</v>
      </c>
      <c r="C128" s="130"/>
      <c r="D128" s="96" t="s">
        <v>14</v>
      </c>
      <c r="E128" s="242">
        <v>13</v>
      </c>
      <c r="F128" s="96" t="s">
        <v>268</v>
      </c>
      <c r="G128" s="96" t="s">
        <v>105</v>
      </c>
      <c r="H128" s="153">
        <f t="shared" si="29"/>
        <v>0</v>
      </c>
      <c r="I128" s="154">
        <f>I129+I130</f>
        <v>0</v>
      </c>
      <c r="J128" s="154">
        <f>J129+J130</f>
        <v>0</v>
      </c>
      <c r="K128" s="154">
        <f>K129+K130</f>
        <v>0</v>
      </c>
      <c r="L128" s="154">
        <f>L129+L130</f>
        <v>0</v>
      </c>
    </row>
    <row r="129" spans="1:12" s="131" customFormat="1" ht="25.5" hidden="1">
      <c r="A129" s="129"/>
      <c r="B129" s="95" t="s">
        <v>214</v>
      </c>
      <c r="C129" s="130"/>
      <c r="D129" s="96" t="s">
        <v>14</v>
      </c>
      <c r="E129" s="242">
        <v>13</v>
      </c>
      <c r="F129" s="96" t="s">
        <v>268</v>
      </c>
      <c r="G129" s="96" t="s">
        <v>107</v>
      </c>
      <c r="H129" s="153">
        <f t="shared" si="29"/>
        <v>0</v>
      </c>
      <c r="I129" s="154">
        <v>0</v>
      </c>
      <c r="J129" s="154">
        <v>0</v>
      </c>
      <c r="K129" s="154">
        <v>0</v>
      </c>
      <c r="L129" s="154">
        <v>0</v>
      </c>
    </row>
    <row r="130" spans="1:12" s="131" customFormat="1" ht="51" hidden="1">
      <c r="A130" s="129"/>
      <c r="B130" s="95" t="s">
        <v>108</v>
      </c>
      <c r="C130" s="130"/>
      <c r="D130" s="96" t="s">
        <v>14</v>
      </c>
      <c r="E130" s="242">
        <v>13</v>
      </c>
      <c r="F130" s="96" t="s">
        <v>268</v>
      </c>
      <c r="G130" s="96" t="s">
        <v>109</v>
      </c>
      <c r="H130" s="153">
        <f t="shared" si="29"/>
        <v>0</v>
      </c>
      <c r="I130" s="154">
        <v>0</v>
      </c>
      <c r="J130" s="154">
        <v>0</v>
      </c>
      <c r="K130" s="154">
        <v>0</v>
      </c>
      <c r="L130" s="154">
        <v>0</v>
      </c>
    </row>
    <row r="131" spans="1:12" s="131" customFormat="1" ht="38.25" hidden="1">
      <c r="A131" s="129"/>
      <c r="B131" s="95" t="s">
        <v>86</v>
      </c>
      <c r="C131" s="130"/>
      <c r="D131" s="96" t="s">
        <v>14</v>
      </c>
      <c r="E131" s="242">
        <v>13</v>
      </c>
      <c r="F131" s="96" t="s">
        <v>268</v>
      </c>
      <c r="G131" s="96" t="s">
        <v>57</v>
      </c>
      <c r="H131" s="153">
        <f t="shared" si="29"/>
        <v>0</v>
      </c>
      <c r="I131" s="154">
        <f t="shared" ref="I131:L131" si="43">I132</f>
        <v>0</v>
      </c>
      <c r="J131" s="154">
        <f t="shared" si="43"/>
        <v>0</v>
      </c>
      <c r="K131" s="154">
        <f t="shared" si="43"/>
        <v>0</v>
      </c>
      <c r="L131" s="154">
        <f t="shared" si="43"/>
        <v>0</v>
      </c>
    </row>
    <row r="132" spans="1:12" s="131" customFormat="1" ht="38.25" hidden="1">
      <c r="A132" s="129"/>
      <c r="B132" s="95" t="s">
        <v>111</v>
      </c>
      <c r="C132" s="130"/>
      <c r="D132" s="96" t="s">
        <v>14</v>
      </c>
      <c r="E132" s="242">
        <v>13</v>
      </c>
      <c r="F132" s="96" t="s">
        <v>268</v>
      </c>
      <c r="G132" s="96" t="s">
        <v>59</v>
      </c>
      <c r="H132" s="153">
        <f t="shared" si="29"/>
        <v>0</v>
      </c>
      <c r="I132" s="154">
        <f>I134</f>
        <v>0</v>
      </c>
      <c r="J132" s="154">
        <f>J133+J134</f>
        <v>0</v>
      </c>
      <c r="K132" s="154">
        <f>K134</f>
        <v>0</v>
      </c>
      <c r="L132" s="154">
        <f>L134</f>
        <v>0</v>
      </c>
    </row>
    <row r="133" spans="1:12" s="131" customFormat="1" ht="38.25" hidden="1">
      <c r="A133" s="129"/>
      <c r="B133" s="95" t="s">
        <v>63</v>
      </c>
      <c r="C133" s="130"/>
      <c r="D133" s="96" t="s">
        <v>14</v>
      </c>
      <c r="E133" s="242">
        <v>14</v>
      </c>
      <c r="F133" s="96" t="s">
        <v>268</v>
      </c>
      <c r="G133" s="96" t="s">
        <v>62</v>
      </c>
      <c r="H133" s="153">
        <f t="shared" si="29"/>
        <v>0</v>
      </c>
      <c r="I133" s="154">
        <v>0</v>
      </c>
      <c r="J133" s="154">
        <v>0</v>
      </c>
      <c r="K133" s="154">
        <v>0</v>
      </c>
      <c r="L133" s="154">
        <v>0</v>
      </c>
    </row>
    <row r="134" spans="1:12" s="131" customFormat="1" ht="51" hidden="1">
      <c r="A134" s="129"/>
      <c r="B134" s="95" t="s">
        <v>260</v>
      </c>
      <c r="C134" s="130"/>
      <c r="D134" s="96" t="s">
        <v>14</v>
      </c>
      <c r="E134" s="242">
        <v>13</v>
      </c>
      <c r="F134" s="96" t="s">
        <v>268</v>
      </c>
      <c r="G134" s="96" t="s">
        <v>61</v>
      </c>
      <c r="H134" s="153">
        <f t="shared" si="29"/>
        <v>0</v>
      </c>
      <c r="I134" s="154">
        <v>0</v>
      </c>
      <c r="J134" s="154">
        <v>0</v>
      </c>
      <c r="K134" s="154">
        <v>0</v>
      </c>
      <c r="L134" s="154">
        <v>0</v>
      </c>
    </row>
    <row r="135" spans="1:12" s="131" customFormat="1" ht="53.25" customHeight="1">
      <c r="A135" s="129"/>
      <c r="B135" s="95" t="s">
        <v>98</v>
      </c>
      <c r="C135" s="130"/>
      <c r="D135" s="96" t="s">
        <v>14</v>
      </c>
      <c r="E135" s="96" t="s">
        <v>122</v>
      </c>
      <c r="F135" s="96" t="s">
        <v>250</v>
      </c>
      <c r="G135" s="96"/>
      <c r="H135" s="153">
        <f t="shared" si="29"/>
        <v>354.5</v>
      </c>
      <c r="I135" s="154">
        <f>I136+I141+I146</f>
        <v>354.5</v>
      </c>
      <c r="J135" s="154">
        <f t="shared" ref="J135:L135" si="44">J136+J141+J146</f>
        <v>0</v>
      </c>
      <c r="K135" s="154">
        <f t="shared" si="44"/>
        <v>0</v>
      </c>
      <c r="L135" s="154">
        <f t="shared" si="44"/>
        <v>0</v>
      </c>
    </row>
    <row r="136" spans="1:12" s="131" customFormat="1" ht="53.25" hidden="1" customHeight="1">
      <c r="A136" s="129"/>
      <c r="B136" s="95" t="s">
        <v>251</v>
      </c>
      <c r="C136" s="130"/>
      <c r="D136" s="96" t="s">
        <v>14</v>
      </c>
      <c r="E136" s="96" t="s">
        <v>122</v>
      </c>
      <c r="F136" s="96" t="s">
        <v>252</v>
      </c>
      <c r="G136" s="96"/>
      <c r="H136" s="153">
        <f>SUM(I136:L136)</f>
        <v>0</v>
      </c>
      <c r="I136" s="154">
        <f>I137</f>
        <v>0</v>
      </c>
      <c r="J136" s="154">
        <f t="shared" ref="J136:L139" si="45">J137</f>
        <v>0</v>
      </c>
      <c r="K136" s="154">
        <f t="shared" si="45"/>
        <v>0</v>
      </c>
      <c r="L136" s="154">
        <f t="shared" si="45"/>
        <v>0</v>
      </c>
    </row>
    <row r="137" spans="1:12" s="131" customFormat="1" ht="25.5" hidden="1">
      <c r="A137" s="129"/>
      <c r="B137" s="95" t="s">
        <v>273</v>
      </c>
      <c r="C137" s="130"/>
      <c r="D137" s="96" t="s">
        <v>14</v>
      </c>
      <c r="E137" s="96" t="s">
        <v>122</v>
      </c>
      <c r="F137" s="96" t="s">
        <v>274</v>
      </c>
      <c r="G137" s="96"/>
      <c r="H137" s="153">
        <f>SUM(I137:L137)</f>
        <v>0</v>
      </c>
      <c r="I137" s="154">
        <f>I138</f>
        <v>0</v>
      </c>
      <c r="J137" s="154">
        <f t="shared" si="45"/>
        <v>0</v>
      </c>
      <c r="K137" s="154">
        <f t="shared" si="45"/>
        <v>0</v>
      </c>
      <c r="L137" s="154">
        <f t="shared" si="45"/>
        <v>0</v>
      </c>
    </row>
    <row r="138" spans="1:12" s="131" customFormat="1" ht="38.25" hidden="1">
      <c r="A138" s="129"/>
      <c r="B138" s="95" t="s">
        <v>86</v>
      </c>
      <c r="C138" s="279"/>
      <c r="D138" s="96" t="s">
        <v>14</v>
      </c>
      <c r="E138" s="96" t="s">
        <v>122</v>
      </c>
      <c r="F138" s="96" t="s">
        <v>274</v>
      </c>
      <c r="G138" s="96" t="s">
        <v>57</v>
      </c>
      <c r="H138" s="153">
        <f t="shared" ref="H138:H140" si="46">I138+J138+K138+L138</f>
        <v>0</v>
      </c>
      <c r="I138" s="154">
        <f>I139</f>
        <v>0</v>
      </c>
      <c r="J138" s="154">
        <f t="shared" si="45"/>
        <v>0</v>
      </c>
      <c r="K138" s="154">
        <f t="shared" si="45"/>
        <v>0</v>
      </c>
      <c r="L138" s="154">
        <f t="shared" si="45"/>
        <v>0</v>
      </c>
    </row>
    <row r="139" spans="1:12" s="131" customFormat="1" ht="42.75" hidden="1" customHeight="1">
      <c r="A139" s="129"/>
      <c r="B139" s="95" t="s">
        <v>111</v>
      </c>
      <c r="C139" s="279"/>
      <c r="D139" s="96" t="s">
        <v>14</v>
      </c>
      <c r="E139" s="96" t="s">
        <v>122</v>
      </c>
      <c r="F139" s="96" t="s">
        <v>274</v>
      </c>
      <c r="G139" s="96" t="s">
        <v>59</v>
      </c>
      <c r="H139" s="153">
        <f t="shared" si="46"/>
        <v>0</v>
      </c>
      <c r="I139" s="154">
        <f>I140</f>
        <v>0</v>
      </c>
      <c r="J139" s="154">
        <f t="shared" si="45"/>
        <v>0</v>
      </c>
      <c r="K139" s="154">
        <f t="shared" si="45"/>
        <v>0</v>
      </c>
      <c r="L139" s="154">
        <f t="shared" si="45"/>
        <v>0</v>
      </c>
    </row>
    <row r="140" spans="1:12" s="131" customFormat="1" ht="53.25" hidden="1" customHeight="1">
      <c r="A140" s="129"/>
      <c r="B140" s="95" t="s">
        <v>260</v>
      </c>
      <c r="C140" s="279"/>
      <c r="D140" s="96" t="s">
        <v>14</v>
      </c>
      <c r="E140" s="96" t="s">
        <v>122</v>
      </c>
      <c r="F140" s="96" t="s">
        <v>274</v>
      </c>
      <c r="G140" s="96" t="s">
        <v>61</v>
      </c>
      <c r="H140" s="153">
        <f t="shared" si="46"/>
        <v>0</v>
      </c>
      <c r="I140" s="154">
        <v>0</v>
      </c>
      <c r="J140" s="154">
        <v>0</v>
      </c>
      <c r="K140" s="154">
        <v>0</v>
      </c>
      <c r="L140" s="154">
        <v>0</v>
      </c>
    </row>
    <row r="141" spans="1:12" s="131" customFormat="1" ht="36.75" customHeight="1">
      <c r="A141" s="129"/>
      <c r="B141" s="95" t="s">
        <v>269</v>
      </c>
      <c r="C141" s="130"/>
      <c r="D141" s="96" t="s">
        <v>14</v>
      </c>
      <c r="E141" s="96" t="s">
        <v>122</v>
      </c>
      <c r="F141" s="96" t="s">
        <v>270</v>
      </c>
      <c r="G141" s="96"/>
      <c r="H141" s="153">
        <f>SUM(I141:L141)</f>
        <v>181.4</v>
      </c>
      <c r="I141" s="154">
        <f>I142</f>
        <v>181.4</v>
      </c>
      <c r="J141" s="154">
        <f t="shared" ref="J141:L144" si="47">J142</f>
        <v>0</v>
      </c>
      <c r="K141" s="154">
        <f t="shared" si="47"/>
        <v>0</v>
      </c>
      <c r="L141" s="154">
        <f t="shared" si="47"/>
        <v>0</v>
      </c>
    </row>
    <row r="142" spans="1:12" s="131" customFormat="1" ht="25.5">
      <c r="A142" s="129"/>
      <c r="B142" s="95" t="s">
        <v>539</v>
      </c>
      <c r="C142" s="130"/>
      <c r="D142" s="96" t="s">
        <v>14</v>
      </c>
      <c r="E142" s="96" t="s">
        <v>122</v>
      </c>
      <c r="F142" s="96" t="s">
        <v>540</v>
      </c>
      <c r="G142" s="96"/>
      <c r="H142" s="153">
        <f>SUM(I142:L142)</f>
        <v>181.4</v>
      </c>
      <c r="I142" s="154">
        <f>I143</f>
        <v>181.4</v>
      </c>
      <c r="J142" s="154">
        <f t="shared" si="47"/>
        <v>0</v>
      </c>
      <c r="K142" s="154">
        <f t="shared" si="47"/>
        <v>0</v>
      </c>
      <c r="L142" s="154">
        <f t="shared" si="47"/>
        <v>0</v>
      </c>
    </row>
    <row r="143" spans="1:12" s="131" customFormat="1" ht="38.25">
      <c r="A143" s="129"/>
      <c r="B143" s="95" t="s">
        <v>86</v>
      </c>
      <c r="C143" s="279"/>
      <c r="D143" s="96" t="s">
        <v>14</v>
      </c>
      <c r="E143" s="96" t="s">
        <v>122</v>
      </c>
      <c r="F143" s="96" t="s">
        <v>540</v>
      </c>
      <c r="G143" s="96" t="s">
        <v>57</v>
      </c>
      <c r="H143" s="153">
        <f t="shared" si="29"/>
        <v>181.4</v>
      </c>
      <c r="I143" s="154">
        <f>I144</f>
        <v>181.4</v>
      </c>
      <c r="J143" s="154">
        <f t="shared" si="47"/>
        <v>0</v>
      </c>
      <c r="K143" s="154">
        <f t="shared" si="47"/>
        <v>0</v>
      </c>
      <c r="L143" s="154">
        <f t="shared" si="47"/>
        <v>0</v>
      </c>
    </row>
    <row r="144" spans="1:12" s="131" customFormat="1" ht="42.75" customHeight="1">
      <c r="A144" s="129"/>
      <c r="B144" s="95" t="s">
        <v>111</v>
      </c>
      <c r="C144" s="279"/>
      <c r="D144" s="96" t="s">
        <v>14</v>
      </c>
      <c r="E144" s="96" t="s">
        <v>122</v>
      </c>
      <c r="F144" s="96" t="s">
        <v>540</v>
      </c>
      <c r="G144" s="96" t="s">
        <v>59</v>
      </c>
      <c r="H144" s="153">
        <f t="shared" si="29"/>
        <v>181.4</v>
      </c>
      <c r="I144" s="154">
        <f>I145</f>
        <v>181.4</v>
      </c>
      <c r="J144" s="154">
        <f t="shared" si="47"/>
        <v>0</v>
      </c>
      <c r="K144" s="154">
        <f t="shared" si="47"/>
        <v>0</v>
      </c>
      <c r="L144" s="154">
        <f t="shared" si="47"/>
        <v>0</v>
      </c>
    </row>
    <row r="145" spans="1:12" s="131" customFormat="1" ht="53.25" customHeight="1">
      <c r="A145" s="129"/>
      <c r="B145" s="95" t="s">
        <v>260</v>
      </c>
      <c r="C145" s="279"/>
      <c r="D145" s="96" t="s">
        <v>14</v>
      </c>
      <c r="E145" s="96" t="s">
        <v>122</v>
      </c>
      <c r="F145" s="96" t="s">
        <v>540</v>
      </c>
      <c r="G145" s="96" t="s">
        <v>61</v>
      </c>
      <c r="H145" s="153">
        <f t="shared" si="29"/>
        <v>181.4</v>
      </c>
      <c r="I145" s="154">
        <v>181.4</v>
      </c>
      <c r="J145" s="154">
        <v>0</v>
      </c>
      <c r="K145" s="154">
        <v>0</v>
      </c>
      <c r="L145" s="154">
        <v>0</v>
      </c>
    </row>
    <row r="146" spans="1:12" s="131" customFormat="1" ht="51">
      <c r="A146" s="129"/>
      <c r="B146" s="95" t="s">
        <v>271</v>
      </c>
      <c r="C146" s="130"/>
      <c r="D146" s="96" t="s">
        <v>14</v>
      </c>
      <c r="E146" s="242">
        <v>13</v>
      </c>
      <c r="F146" s="96" t="s">
        <v>272</v>
      </c>
      <c r="G146" s="96"/>
      <c r="H146" s="153">
        <f t="shared" si="29"/>
        <v>173.1</v>
      </c>
      <c r="I146" s="154">
        <f>I147</f>
        <v>173.1</v>
      </c>
      <c r="J146" s="154">
        <f t="shared" ref="J146:L149" si="48">J147</f>
        <v>0</v>
      </c>
      <c r="K146" s="154">
        <f t="shared" si="48"/>
        <v>0</v>
      </c>
      <c r="L146" s="154">
        <f t="shared" si="48"/>
        <v>0</v>
      </c>
    </row>
    <row r="147" spans="1:12" s="131" customFormat="1" ht="25.5">
      <c r="A147" s="129"/>
      <c r="B147" s="95" t="s">
        <v>539</v>
      </c>
      <c r="C147" s="130"/>
      <c r="D147" s="96" t="s">
        <v>14</v>
      </c>
      <c r="E147" s="242">
        <v>13</v>
      </c>
      <c r="F147" s="96" t="s">
        <v>553</v>
      </c>
      <c r="G147" s="96"/>
      <c r="H147" s="153">
        <f>SUM(I147:L147)</f>
        <v>173.1</v>
      </c>
      <c r="I147" s="154">
        <f>I148</f>
        <v>173.1</v>
      </c>
      <c r="J147" s="154">
        <f t="shared" si="48"/>
        <v>0</v>
      </c>
      <c r="K147" s="154">
        <f t="shared" si="48"/>
        <v>0</v>
      </c>
      <c r="L147" s="154">
        <f t="shared" si="48"/>
        <v>0</v>
      </c>
    </row>
    <row r="148" spans="1:12" s="131" customFormat="1" ht="38.25">
      <c r="A148" s="129"/>
      <c r="B148" s="95" t="s">
        <v>86</v>
      </c>
      <c r="C148" s="130"/>
      <c r="D148" s="96" t="s">
        <v>14</v>
      </c>
      <c r="E148" s="242">
        <v>13</v>
      </c>
      <c r="F148" s="96" t="s">
        <v>553</v>
      </c>
      <c r="G148" s="96" t="s">
        <v>57</v>
      </c>
      <c r="H148" s="153">
        <f t="shared" si="29"/>
        <v>173.1</v>
      </c>
      <c r="I148" s="154">
        <f>I149</f>
        <v>173.1</v>
      </c>
      <c r="J148" s="154">
        <f t="shared" si="48"/>
        <v>0</v>
      </c>
      <c r="K148" s="154">
        <f t="shared" si="48"/>
        <v>0</v>
      </c>
      <c r="L148" s="154">
        <f t="shared" si="48"/>
        <v>0</v>
      </c>
    </row>
    <row r="149" spans="1:12" s="131" customFormat="1" ht="39.950000000000003" customHeight="1">
      <c r="A149" s="129"/>
      <c r="B149" s="95" t="s">
        <v>111</v>
      </c>
      <c r="C149" s="130"/>
      <c r="D149" s="96" t="s">
        <v>14</v>
      </c>
      <c r="E149" s="242">
        <v>13</v>
      </c>
      <c r="F149" s="96" t="s">
        <v>553</v>
      </c>
      <c r="G149" s="96" t="s">
        <v>59</v>
      </c>
      <c r="H149" s="153">
        <f t="shared" si="29"/>
        <v>173.1</v>
      </c>
      <c r="I149" s="154">
        <f>I150</f>
        <v>173.1</v>
      </c>
      <c r="J149" s="154">
        <f t="shared" si="48"/>
        <v>0</v>
      </c>
      <c r="K149" s="154">
        <f t="shared" si="48"/>
        <v>0</v>
      </c>
      <c r="L149" s="154">
        <f t="shared" si="48"/>
        <v>0</v>
      </c>
    </row>
    <row r="150" spans="1:12" s="131" customFormat="1" ht="59.25" customHeight="1">
      <c r="A150" s="129"/>
      <c r="B150" s="95" t="s">
        <v>260</v>
      </c>
      <c r="C150" s="130"/>
      <c r="D150" s="96" t="s">
        <v>14</v>
      </c>
      <c r="E150" s="242">
        <v>13</v>
      </c>
      <c r="F150" s="96" t="s">
        <v>553</v>
      </c>
      <c r="G150" s="96" t="s">
        <v>61</v>
      </c>
      <c r="H150" s="153">
        <f t="shared" si="29"/>
        <v>173.1</v>
      </c>
      <c r="I150" s="154">
        <f>173.1</f>
        <v>173.1</v>
      </c>
      <c r="J150" s="154">
        <v>0</v>
      </c>
      <c r="K150" s="154">
        <v>0</v>
      </c>
      <c r="L150" s="154">
        <v>0</v>
      </c>
    </row>
    <row r="151" spans="1:12" s="229" customFormat="1" ht="39.75" customHeight="1">
      <c r="A151" s="222"/>
      <c r="B151" s="272" t="s">
        <v>2</v>
      </c>
      <c r="C151" s="273"/>
      <c r="D151" s="274" t="s">
        <v>17</v>
      </c>
      <c r="E151" s="274" t="s">
        <v>15</v>
      </c>
      <c r="F151" s="274"/>
      <c r="G151" s="274"/>
      <c r="H151" s="215">
        <f t="shared" si="29"/>
        <v>170</v>
      </c>
      <c r="I151" s="215">
        <f>I152+I168+I188</f>
        <v>170</v>
      </c>
      <c r="J151" s="215">
        <f>J152+J168+J188</f>
        <v>0</v>
      </c>
      <c r="K151" s="215">
        <f>K152+K168+K188</f>
        <v>0</v>
      </c>
      <c r="L151" s="215">
        <f>L152+L168+L188</f>
        <v>0</v>
      </c>
    </row>
    <row r="152" spans="1:12" s="192" customFormat="1">
      <c r="A152" s="190"/>
      <c r="B152" s="191" t="s">
        <v>128</v>
      </c>
      <c r="C152" s="130"/>
      <c r="D152" s="119" t="s">
        <v>17</v>
      </c>
      <c r="E152" s="119" t="s">
        <v>18</v>
      </c>
      <c r="F152" s="119"/>
      <c r="G152" s="119"/>
      <c r="H152" s="153">
        <f>SUM(I152:L152)</f>
        <v>0</v>
      </c>
      <c r="I152" s="153">
        <f>I153</f>
        <v>0</v>
      </c>
      <c r="J152" s="153">
        <f t="shared" ref="J152:L153" si="49">J153</f>
        <v>0</v>
      </c>
      <c r="K152" s="153">
        <f t="shared" si="49"/>
        <v>0</v>
      </c>
      <c r="L152" s="153">
        <f t="shared" si="49"/>
        <v>0</v>
      </c>
    </row>
    <row r="153" spans="1:12" s="192" customFormat="1" ht="51">
      <c r="A153" s="190"/>
      <c r="B153" s="95" t="s">
        <v>98</v>
      </c>
      <c r="C153" s="191"/>
      <c r="D153" s="96" t="s">
        <v>17</v>
      </c>
      <c r="E153" s="96" t="s">
        <v>18</v>
      </c>
      <c r="F153" s="118" t="s">
        <v>250</v>
      </c>
      <c r="G153" s="119"/>
      <c r="H153" s="153">
        <f>SUM(I153:L153)</f>
        <v>0</v>
      </c>
      <c r="I153" s="154">
        <f>I154</f>
        <v>0</v>
      </c>
      <c r="J153" s="154">
        <f t="shared" si="49"/>
        <v>0</v>
      </c>
      <c r="K153" s="154">
        <f t="shared" si="49"/>
        <v>0</v>
      </c>
      <c r="L153" s="154">
        <f t="shared" si="49"/>
        <v>0</v>
      </c>
    </row>
    <row r="154" spans="1:12" s="192" customFormat="1" ht="38.25">
      <c r="A154" s="190"/>
      <c r="B154" s="95" t="s">
        <v>251</v>
      </c>
      <c r="C154" s="95"/>
      <c r="D154" s="96" t="s">
        <v>17</v>
      </c>
      <c r="E154" s="96" t="s">
        <v>18</v>
      </c>
      <c r="F154" s="118" t="s">
        <v>252</v>
      </c>
      <c r="G154" s="119"/>
      <c r="H154" s="153">
        <f>SUM(I154:L154)</f>
        <v>0</v>
      </c>
      <c r="I154" s="154">
        <f>I155+I160</f>
        <v>0</v>
      </c>
      <c r="J154" s="154">
        <f t="shared" ref="J154:L154" si="50">J155+J160</f>
        <v>0</v>
      </c>
      <c r="K154" s="154">
        <f t="shared" si="50"/>
        <v>0</v>
      </c>
      <c r="L154" s="154">
        <f t="shared" si="50"/>
        <v>0</v>
      </c>
    </row>
    <row r="155" spans="1:12" s="192" customFormat="1" ht="342.75" customHeight="1">
      <c r="A155" s="190"/>
      <c r="B155" s="98" t="s">
        <v>467</v>
      </c>
      <c r="C155" s="95"/>
      <c r="D155" s="96" t="s">
        <v>17</v>
      </c>
      <c r="E155" s="96" t="s">
        <v>18</v>
      </c>
      <c r="F155" s="118" t="s">
        <v>462</v>
      </c>
      <c r="G155" s="119"/>
      <c r="H155" s="153">
        <f>SUM(I155:L155)</f>
        <v>0</v>
      </c>
      <c r="I155" s="154">
        <f>I156</f>
        <v>0</v>
      </c>
      <c r="J155" s="154">
        <f t="shared" ref="J155:L155" si="51">J156</f>
        <v>0</v>
      </c>
      <c r="K155" s="154">
        <f t="shared" si="51"/>
        <v>0</v>
      </c>
      <c r="L155" s="154">
        <f t="shared" si="51"/>
        <v>0</v>
      </c>
    </row>
    <row r="156" spans="1:12" s="131" customFormat="1" ht="89.25">
      <c r="A156" s="129"/>
      <c r="B156" s="95" t="s">
        <v>55</v>
      </c>
      <c r="C156" s="130"/>
      <c r="D156" s="96" t="s">
        <v>17</v>
      </c>
      <c r="E156" s="96" t="s">
        <v>18</v>
      </c>
      <c r="F156" s="118" t="s">
        <v>462</v>
      </c>
      <c r="G156" s="96" t="s">
        <v>56</v>
      </c>
      <c r="H156" s="153">
        <f t="shared" ref="H156:H159" si="52">SUM(I156:L156)</f>
        <v>0</v>
      </c>
      <c r="I156" s="154">
        <f t="shared" ref="I156:L157" si="53">I157</f>
        <v>0</v>
      </c>
      <c r="J156" s="154">
        <f>J157</f>
        <v>0</v>
      </c>
      <c r="K156" s="154">
        <f t="shared" si="53"/>
        <v>0</v>
      </c>
      <c r="L156" s="154">
        <f t="shared" si="53"/>
        <v>0</v>
      </c>
    </row>
    <row r="157" spans="1:12" s="131" customFormat="1" ht="38.25">
      <c r="A157" s="129"/>
      <c r="B157" s="95" t="s">
        <v>104</v>
      </c>
      <c r="C157" s="130"/>
      <c r="D157" s="96" t="s">
        <v>17</v>
      </c>
      <c r="E157" s="96" t="s">
        <v>18</v>
      </c>
      <c r="F157" s="118" t="s">
        <v>462</v>
      </c>
      <c r="G157" s="96" t="s">
        <v>105</v>
      </c>
      <c r="H157" s="153">
        <f t="shared" si="52"/>
        <v>0</v>
      </c>
      <c r="I157" s="154">
        <f t="shared" si="53"/>
        <v>0</v>
      </c>
      <c r="J157" s="154">
        <f>J158+J159</f>
        <v>0</v>
      </c>
      <c r="K157" s="154">
        <f t="shared" si="53"/>
        <v>0</v>
      </c>
      <c r="L157" s="154">
        <f t="shared" si="53"/>
        <v>0</v>
      </c>
    </row>
    <row r="158" spans="1:12" s="131" customFormat="1" ht="25.5">
      <c r="A158" s="129"/>
      <c r="B158" s="95" t="s">
        <v>214</v>
      </c>
      <c r="C158" s="130"/>
      <c r="D158" s="96" t="s">
        <v>17</v>
      </c>
      <c r="E158" s="96" t="s">
        <v>18</v>
      </c>
      <c r="F158" s="118" t="s">
        <v>462</v>
      </c>
      <c r="G158" s="96" t="s">
        <v>107</v>
      </c>
      <c r="H158" s="153">
        <f t="shared" si="52"/>
        <v>-385</v>
      </c>
      <c r="I158" s="154">
        <v>0</v>
      </c>
      <c r="J158" s="154">
        <f>-385</f>
        <v>-385</v>
      </c>
      <c r="K158" s="154">
        <v>0</v>
      </c>
      <c r="L158" s="154">
        <v>0</v>
      </c>
    </row>
    <row r="159" spans="1:12" s="131" customFormat="1" ht="51">
      <c r="A159" s="129"/>
      <c r="B159" s="95" t="s">
        <v>108</v>
      </c>
      <c r="C159" s="130"/>
      <c r="D159" s="96" t="s">
        <v>17</v>
      </c>
      <c r="E159" s="96" t="s">
        <v>18</v>
      </c>
      <c r="F159" s="118" t="s">
        <v>462</v>
      </c>
      <c r="G159" s="96" t="s">
        <v>109</v>
      </c>
      <c r="H159" s="153">
        <f t="shared" si="52"/>
        <v>385</v>
      </c>
      <c r="I159" s="154">
        <v>0</v>
      </c>
      <c r="J159" s="154">
        <f>385</f>
        <v>385</v>
      </c>
      <c r="K159" s="154">
        <v>0</v>
      </c>
      <c r="L159" s="154">
        <v>0</v>
      </c>
    </row>
    <row r="160" spans="1:12" s="192" customFormat="1" ht="333.75" hidden="1" customHeight="1">
      <c r="A160" s="190"/>
      <c r="B160" s="278" t="s">
        <v>468</v>
      </c>
      <c r="C160" s="130"/>
      <c r="D160" s="96" t="s">
        <v>17</v>
      </c>
      <c r="E160" s="96" t="s">
        <v>18</v>
      </c>
      <c r="F160" s="118" t="s">
        <v>275</v>
      </c>
      <c r="G160" s="119"/>
      <c r="H160" s="153">
        <f>I160+J160+K160+L160</f>
        <v>0</v>
      </c>
      <c r="I160" s="154">
        <f t="shared" ref="I160:L162" si="54">I161</f>
        <v>0</v>
      </c>
      <c r="J160" s="154">
        <f>J161+J164</f>
        <v>0</v>
      </c>
      <c r="K160" s="154">
        <f t="shared" si="54"/>
        <v>0</v>
      </c>
      <c r="L160" s="154">
        <f t="shared" si="54"/>
        <v>0</v>
      </c>
    </row>
    <row r="161" spans="1:13" s="131" customFormat="1" ht="89.25" hidden="1">
      <c r="A161" s="129"/>
      <c r="B161" s="95" t="s">
        <v>55</v>
      </c>
      <c r="C161" s="130"/>
      <c r="D161" s="96" t="s">
        <v>17</v>
      </c>
      <c r="E161" s="96" t="s">
        <v>18</v>
      </c>
      <c r="F161" s="118" t="s">
        <v>275</v>
      </c>
      <c r="G161" s="96" t="s">
        <v>56</v>
      </c>
      <c r="H161" s="153">
        <f t="shared" ref="H161:H167" si="55">SUM(I161:L161)</f>
        <v>0</v>
      </c>
      <c r="I161" s="154">
        <f t="shared" si="54"/>
        <v>0</v>
      </c>
      <c r="J161" s="154">
        <f>J162</f>
        <v>0</v>
      </c>
      <c r="K161" s="154">
        <f t="shared" si="54"/>
        <v>0</v>
      </c>
      <c r="L161" s="154">
        <f t="shared" si="54"/>
        <v>0</v>
      </c>
    </row>
    <row r="162" spans="1:13" s="131" customFormat="1" ht="38.25" hidden="1">
      <c r="A162" s="129"/>
      <c r="B162" s="95" t="s">
        <v>104</v>
      </c>
      <c r="C162" s="130"/>
      <c r="D162" s="96" t="s">
        <v>17</v>
      </c>
      <c r="E162" s="96" t="s">
        <v>18</v>
      </c>
      <c r="F162" s="118" t="s">
        <v>275</v>
      </c>
      <c r="G162" s="96" t="s">
        <v>105</v>
      </c>
      <c r="H162" s="153">
        <f t="shared" si="55"/>
        <v>0</v>
      </c>
      <c r="I162" s="154">
        <f t="shared" si="54"/>
        <v>0</v>
      </c>
      <c r="J162" s="154">
        <f>J163</f>
        <v>0</v>
      </c>
      <c r="K162" s="154">
        <f t="shared" si="54"/>
        <v>0</v>
      </c>
      <c r="L162" s="154">
        <f t="shared" si="54"/>
        <v>0</v>
      </c>
    </row>
    <row r="163" spans="1:13" s="131" customFormat="1" ht="25.5" hidden="1">
      <c r="A163" s="129"/>
      <c r="B163" s="95" t="s">
        <v>214</v>
      </c>
      <c r="C163" s="130"/>
      <c r="D163" s="96" t="s">
        <v>17</v>
      </c>
      <c r="E163" s="96" t="s">
        <v>18</v>
      </c>
      <c r="F163" s="118" t="s">
        <v>275</v>
      </c>
      <c r="G163" s="96" t="s">
        <v>107</v>
      </c>
      <c r="H163" s="153">
        <f t="shared" si="55"/>
        <v>0</v>
      </c>
      <c r="I163" s="154">
        <v>0</v>
      </c>
      <c r="J163" s="154">
        <v>0</v>
      </c>
      <c r="K163" s="154">
        <v>0</v>
      </c>
      <c r="L163" s="154">
        <v>0</v>
      </c>
    </row>
    <row r="164" spans="1:13" s="131" customFormat="1" ht="38.25" hidden="1">
      <c r="A164" s="129"/>
      <c r="B164" s="95" t="s">
        <v>86</v>
      </c>
      <c r="C164" s="130"/>
      <c r="D164" s="96" t="s">
        <v>17</v>
      </c>
      <c r="E164" s="96" t="s">
        <v>18</v>
      </c>
      <c r="F164" s="118" t="s">
        <v>275</v>
      </c>
      <c r="G164" s="96" t="s">
        <v>57</v>
      </c>
      <c r="H164" s="153">
        <f t="shared" si="55"/>
        <v>0</v>
      </c>
      <c r="I164" s="154">
        <f>I165</f>
        <v>0</v>
      </c>
      <c r="J164" s="154">
        <f t="shared" ref="J164:L164" si="56">J165</f>
        <v>0</v>
      </c>
      <c r="K164" s="154">
        <f t="shared" si="56"/>
        <v>0</v>
      </c>
      <c r="L164" s="154">
        <f t="shared" si="56"/>
        <v>0</v>
      </c>
    </row>
    <row r="165" spans="1:13" s="131" customFormat="1" ht="39.950000000000003" hidden="1" customHeight="1">
      <c r="A165" s="129"/>
      <c r="B165" s="95" t="s">
        <v>111</v>
      </c>
      <c r="C165" s="130"/>
      <c r="D165" s="96" t="s">
        <v>17</v>
      </c>
      <c r="E165" s="96" t="s">
        <v>18</v>
      </c>
      <c r="F165" s="118" t="s">
        <v>275</v>
      </c>
      <c r="G165" s="96" t="s">
        <v>59</v>
      </c>
      <c r="H165" s="153">
        <f t="shared" si="55"/>
        <v>0</v>
      </c>
      <c r="I165" s="154">
        <f>I166+I167</f>
        <v>0</v>
      </c>
      <c r="J165" s="154">
        <f>J166+J167</f>
        <v>0</v>
      </c>
      <c r="K165" s="154">
        <f t="shared" ref="K165:L165" si="57">K166+K167</f>
        <v>0</v>
      </c>
      <c r="L165" s="154">
        <f t="shared" si="57"/>
        <v>0</v>
      </c>
    </row>
    <row r="166" spans="1:13" s="131" customFormat="1" ht="39.950000000000003" hidden="1" customHeight="1">
      <c r="A166" s="129"/>
      <c r="B166" s="95" t="s">
        <v>63</v>
      </c>
      <c r="C166" s="130"/>
      <c r="D166" s="96" t="s">
        <v>17</v>
      </c>
      <c r="E166" s="96" t="s">
        <v>18</v>
      </c>
      <c r="F166" s="118" t="s">
        <v>275</v>
      </c>
      <c r="G166" s="96" t="s">
        <v>62</v>
      </c>
      <c r="H166" s="153">
        <f t="shared" si="55"/>
        <v>0</v>
      </c>
      <c r="I166" s="154">
        <v>0</v>
      </c>
      <c r="J166" s="154">
        <v>0</v>
      </c>
      <c r="K166" s="154">
        <v>0</v>
      </c>
      <c r="L166" s="154">
        <v>0</v>
      </c>
    </row>
    <row r="167" spans="1:13" s="131" customFormat="1" ht="39.950000000000003" hidden="1" customHeight="1">
      <c r="A167" s="129"/>
      <c r="B167" s="95" t="s">
        <v>260</v>
      </c>
      <c r="C167" s="130"/>
      <c r="D167" s="96" t="s">
        <v>17</v>
      </c>
      <c r="E167" s="96" t="s">
        <v>18</v>
      </c>
      <c r="F167" s="118" t="s">
        <v>275</v>
      </c>
      <c r="G167" s="96" t="s">
        <v>61</v>
      </c>
      <c r="H167" s="153">
        <f t="shared" si="55"/>
        <v>0</v>
      </c>
      <c r="I167" s="154">
        <v>0</v>
      </c>
      <c r="J167" s="154">
        <v>0</v>
      </c>
      <c r="K167" s="154">
        <v>0</v>
      </c>
      <c r="L167" s="154">
        <v>0</v>
      </c>
    </row>
    <row r="168" spans="1:13" s="192" customFormat="1" ht="51.75" customHeight="1">
      <c r="A168" s="190"/>
      <c r="B168" s="191" t="s">
        <v>276</v>
      </c>
      <c r="C168" s="130"/>
      <c r="D168" s="119" t="s">
        <v>17</v>
      </c>
      <c r="E168" s="119" t="s">
        <v>21</v>
      </c>
      <c r="F168" s="119"/>
      <c r="G168" s="119"/>
      <c r="H168" s="153">
        <f t="shared" ref="H168:H170" si="58">I168+J168+K168+L168</f>
        <v>170</v>
      </c>
      <c r="I168" s="153">
        <f>I169</f>
        <v>170</v>
      </c>
      <c r="J168" s="153">
        <f t="shared" ref="J168:L168" si="59">J169</f>
        <v>0</v>
      </c>
      <c r="K168" s="153">
        <f t="shared" si="59"/>
        <v>0</v>
      </c>
      <c r="L168" s="153">
        <f t="shared" si="59"/>
        <v>0</v>
      </c>
    </row>
    <row r="169" spans="1:13" s="132" customFormat="1" ht="81.75" customHeight="1">
      <c r="A169" s="129"/>
      <c r="B169" s="95" t="s">
        <v>93</v>
      </c>
      <c r="C169" s="279"/>
      <c r="D169" s="96" t="s">
        <v>17</v>
      </c>
      <c r="E169" s="96" t="s">
        <v>21</v>
      </c>
      <c r="F169" s="96" t="s">
        <v>277</v>
      </c>
      <c r="G169" s="96"/>
      <c r="H169" s="153">
        <f t="shared" si="58"/>
        <v>170</v>
      </c>
      <c r="I169" s="154">
        <f>I170</f>
        <v>170</v>
      </c>
      <c r="J169" s="154">
        <f t="shared" ref="J169:L169" si="60">J170+J184</f>
        <v>0</v>
      </c>
      <c r="K169" s="154">
        <f t="shared" si="60"/>
        <v>0</v>
      </c>
      <c r="L169" s="154">
        <f t="shared" si="60"/>
        <v>0</v>
      </c>
      <c r="M169" s="280"/>
    </row>
    <row r="170" spans="1:13" s="131" customFormat="1" ht="63.75">
      <c r="A170" s="129"/>
      <c r="B170" s="95" t="s">
        <v>278</v>
      </c>
      <c r="C170" s="276"/>
      <c r="D170" s="96" t="s">
        <v>17</v>
      </c>
      <c r="E170" s="96" t="s">
        <v>21</v>
      </c>
      <c r="F170" s="96" t="s">
        <v>279</v>
      </c>
      <c r="G170" s="96"/>
      <c r="H170" s="153">
        <f t="shared" si="58"/>
        <v>170</v>
      </c>
      <c r="I170" s="154">
        <f>I171+I184</f>
        <v>170</v>
      </c>
      <c r="J170" s="154">
        <f>J171+J176+J180</f>
        <v>0</v>
      </c>
      <c r="K170" s="154">
        <f>K171+K176+K180</f>
        <v>0</v>
      </c>
      <c r="L170" s="154">
        <f>L171+L176+L180</f>
        <v>0</v>
      </c>
    </row>
    <row r="171" spans="1:13" s="131" customFormat="1" ht="38.25" hidden="1">
      <c r="A171" s="129"/>
      <c r="B171" s="95" t="s">
        <v>200</v>
      </c>
      <c r="C171" s="276"/>
      <c r="D171" s="96" t="s">
        <v>17</v>
      </c>
      <c r="E171" s="96" t="s">
        <v>21</v>
      </c>
      <c r="F171" s="96" t="s">
        <v>280</v>
      </c>
      <c r="G171" s="96"/>
      <c r="H171" s="153">
        <f>SUM(I171:L171)</f>
        <v>0</v>
      </c>
      <c r="I171" s="154">
        <f>I172+I176+I180</f>
        <v>0</v>
      </c>
      <c r="J171" s="154">
        <f t="shared" ref="J171:L171" si="61">J172+J176+J180</f>
        <v>0</v>
      </c>
      <c r="K171" s="154">
        <f t="shared" si="61"/>
        <v>0</v>
      </c>
      <c r="L171" s="154">
        <f t="shared" si="61"/>
        <v>0</v>
      </c>
    </row>
    <row r="172" spans="1:13" s="131" customFormat="1" ht="89.25" hidden="1">
      <c r="A172" s="129"/>
      <c r="B172" s="95" t="s">
        <v>55</v>
      </c>
      <c r="C172" s="276"/>
      <c r="D172" s="96" t="s">
        <v>17</v>
      </c>
      <c r="E172" s="96" t="s">
        <v>21</v>
      </c>
      <c r="F172" s="96" t="s">
        <v>280</v>
      </c>
      <c r="G172" s="96" t="s">
        <v>56</v>
      </c>
      <c r="H172" s="153">
        <f>SUM(I172:L172)</f>
        <v>0</v>
      </c>
      <c r="I172" s="154">
        <f>I173</f>
        <v>0</v>
      </c>
      <c r="J172" s="154">
        <f t="shared" ref="J172:L172" si="62">J173</f>
        <v>0</v>
      </c>
      <c r="K172" s="154">
        <f t="shared" si="62"/>
        <v>0</v>
      </c>
      <c r="L172" s="154">
        <f t="shared" si="62"/>
        <v>0</v>
      </c>
    </row>
    <row r="173" spans="1:13" s="131" customFormat="1" ht="25.5" hidden="1">
      <c r="A173" s="129"/>
      <c r="B173" s="95" t="s">
        <v>67</v>
      </c>
      <c r="C173" s="276"/>
      <c r="D173" s="96" t="s">
        <v>17</v>
      </c>
      <c r="E173" s="96" t="s">
        <v>21</v>
      </c>
      <c r="F173" s="96" t="s">
        <v>280</v>
      </c>
      <c r="G173" s="96" t="s">
        <v>68</v>
      </c>
      <c r="H173" s="153">
        <f t="shared" ref="H173:H183" si="63">SUM(I173:L173)</f>
        <v>0</v>
      </c>
      <c r="I173" s="154">
        <f>I174+I175</f>
        <v>0</v>
      </c>
      <c r="J173" s="154">
        <f>J174+J175</f>
        <v>0</v>
      </c>
      <c r="K173" s="154">
        <f>K174+K175</f>
        <v>0</v>
      </c>
      <c r="L173" s="154">
        <f>L174+L175</f>
        <v>0</v>
      </c>
    </row>
    <row r="174" spans="1:13" s="131" customFormat="1" ht="25.5" hidden="1">
      <c r="A174" s="129"/>
      <c r="B174" s="95" t="s">
        <v>255</v>
      </c>
      <c r="C174" s="276"/>
      <c r="D174" s="96" t="s">
        <v>17</v>
      </c>
      <c r="E174" s="96" t="s">
        <v>21</v>
      </c>
      <c r="F174" s="96" t="s">
        <v>280</v>
      </c>
      <c r="G174" s="96" t="s">
        <v>69</v>
      </c>
      <c r="H174" s="153">
        <f t="shared" si="63"/>
        <v>0</v>
      </c>
      <c r="I174" s="154">
        <v>0</v>
      </c>
      <c r="J174" s="268">
        <v>0</v>
      </c>
      <c r="K174" s="268">
        <v>0</v>
      </c>
      <c r="L174" s="268">
        <v>0</v>
      </c>
    </row>
    <row r="175" spans="1:13" s="131" customFormat="1" ht="38.25" hidden="1">
      <c r="A175" s="129"/>
      <c r="B175" s="95" t="s">
        <v>89</v>
      </c>
      <c r="C175" s="276"/>
      <c r="D175" s="96" t="s">
        <v>17</v>
      </c>
      <c r="E175" s="96" t="s">
        <v>21</v>
      </c>
      <c r="F175" s="96" t="s">
        <v>280</v>
      </c>
      <c r="G175" s="96" t="s">
        <v>70</v>
      </c>
      <c r="H175" s="153">
        <f t="shared" si="63"/>
        <v>0</v>
      </c>
      <c r="I175" s="154">
        <v>0</v>
      </c>
      <c r="J175" s="268">
        <v>0</v>
      </c>
      <c r="K175" s="268">
        <v>0</v>
      </c>
      <c r="L175" s="268">
        <v>0</v>
      </c>
    </row>
    <row r="176" spans="1:13" s="131" customFormat="1" ht="38.25" hidden="1">
      <c r="A176" s="129"/>
      <c r="B176" s="95" t="s">
        <v>86</v>
      </c>
      <c r="C176" s="276"/>
      <c r="D176" s="96" t="s">
        <v>17</v>
      </c>
      <c r="E176" s="96" t="s">
        <v>21</v>
      </c>
      <c r="F176" s="96" t="s">
        <v>280</v>
      </c>
      <c r="G176" s="96" t="s">
        <v>57</v>
      </c>
      <c r="H176" s="153">
        <f t="shared" si="63"/>
        <v>0</v>
      </c>
      <c r="I176" s="154">
        <f>I177</f>
        <v>0</v>
      </c>
      <c r="J176" s="154">
        <f>J177</f>
        <v>0</v>
      </c>
      <c r="K176" s="154">
        <f>K177</f>
        <v>0</v>
      </c>
      <c r="L176" s="154">
        <f>L177</f>
        <v>0</v>
      </c>
    </row>
    <row r="177" spans="1:12" s="131" customFormat="1" ht="38.25" hidden="1">
      <c r="A177" s="129"/>
      <c r="B177" s="95" t="s">
        <v>111</v>
      </c>
      <c r="C177" s="276"/>
      <c r="D177" s="96" t="s">
        <v>17</v>
      </c>
      <c r="E177" s="96" t="s">
        <v>21</v>
      </c>
      <c r="F177" s="96" t="s">
        <v>280</v>
      </c>
      <c r="G177" s="96" t="s">
        <v>59</v>
      </c>
      <c r="H177" s="153">
        <f t="shared" si="63"/>
        <v>0</v>
      </c>
      <c r="I177" s="154">
        <f>I179+I178</f>
        <v>0</v>
      </c>
      <c r="J177" s="154">
        <f>J179</f>
        <v>0</v>
      </c>
      <c r="K177" s="154">
        <f>K179</f>
        <v>0</v>
      </c>
      <c r="L177" s="154">
        <f>L179</f>
        <v>0</v>
      </c>
    </row>
    <row r="178" spans="1:12" s="131" customFormat="1" ht="38.25" hidden="1">
      <c r="A178" s="129"/>
      <c r="B178" s="95" t="s">
        <v>63</v>
      </c>
      <c r="C178" s="276"/>
      <c r="D178" s="96" t="s">
        <v>17</v>
      </c>
      <c r="E178" s="96" t="s">
        <v>21</v>
      </c>
      <c r="F178" s="96" t="s">
        <v>280</v>
      </c>
      <c r="G178" s="96" t="s">
        <v>62</v>
      </c>
      <c r="H178" s="153">
        <f t="shared" si="63"/>
        <v>0</v>
      </c>
      <c r="I178" s="154">
        <v>0</v>
      </c>
      <c r="J178" s="268">
        <v>0</v>
      </c>
      <c r="K178" s="268">
        <v>0</v>
      </c>
      <c r="L178" s="268">
        <v>0</v>
      </c>
    </row>
    <row r="179" spans="1:12" s="131" customFormat="1" ht="51" hidden="1">
      <c r="A179" s="129"/>
      <c r="B179" s="95" t="s">
        <v>260</v>
      </c>
      <c r="C179" s="276"/>
      <c r="D179" s="96" t="s">
        <v>17</v>
      </c>
      <c r="E179" s="96" t="s">
        <v>21</v>
      </c>
      <c r="F179" s="96" t="s">
        <v>280</v>
      </c>
      <c r="G179" s="96" t="s">
        <v>61</v>
      </c>
      <c r="H179" s="153">
        <f t="shared" si="63"/>
        <v>0</v>
      </c>
      <c r="I179" s="154">
        <v>0</v>
      </c>
      <c r="J179" s="268">
        <v>0</v>
      </c>
      <c r="K179" s="268">
        <v>0</v>
      </c>
      <c r="L179" s="268">
        <v>0</v>
      </c>
    </row>
    <row r="180" spans="1:12" s="131" customFormat="1" hidden="1">
      <c r="A180" s="129"/>
      <c r="B180" s="194" t="s">
        <v>71</v>
      </c>
      <c r="C180" s="276"/>
      <c r="D180" s="96" t="s">
        <v>17</v>
      </c>
      <c r="E180" s="96" t="s">
        <v>21</v>
      </c>
      <c r="F180" s="96" t="s">
        <v>280</v>
      </c>
      <c r="G180" s="96" t="s">
        <v>72</v>
      </c>
      <c r="H180" s="153">
        <f t="shared" si="63"/>
        <v>0</v>
      </c>
      <c r="I180" s="154">
        <f>I181</f>
        <v>0</v>
      </c>
      <c r="J180" s="154">
        <f t="shared" ref="J180:L180" si="64">J181</f>
        <v>0</v>
      </c>
      <c r="K180" s="154">
        <f t="shared" si="64"/>
        <v>0</v>
      </c>
      <c r="L180" s="154">
        <f t="shared" si="64"/>
        <v>0</v>
      </c>
    </row>
    <row r="181" spans="1:12" s="131" customFormat="1" ht="25.5" hidden="1">
      <c r="A181" s="129"/>
      <c r="B181" s="194" t="s">
        <v>73</v>
      </c>
      <c r="C181" s="276"/>
      <c r="D181" s="96" t="s">
        <v>17</v>
      </c>
      <c r="E181" s="96" t="s">
        <v>21</v>
      </c>
      <c r="F181" s="96" t="s">
        <v>280</v>
      </c>
      <c r="G181" s="96" t="s">
        <v>74</v>
      </c>
      <c r="H181" s="153">
        <f t="shared" si="63"/>
        <v>0</v>
      </c>
      <c r="I181" s="154">
        <f>I182+I183</f>
        <v>0</v>
      </c>
      <c r="J181" s="154">
        <f>J183</f>
        <v>0</v>
      </c>
      <c r="K181" s="154">
        <f>K183</f>
        <v>0</v>
      </c>
      <c r="L181" s="154">
        <f>L183</f>
        <v>0</v>
      </c>
    </row>
    <row r="182" spans="1:12" s="131" customFormat="1" ht="25.5" hidden="1">
      <c r="A182" s="129"/>
      <c r="B182" s="281" t="s">
        <v>294</v>
      </c>
      <c r="C182" s="117"/>
      <c r="D182" s="96" t="s">
        <v>17</v>
      </c>
      <c r="E182" s="96" t="s">
        <v>21</v>
      </c>
      <c r="F182" s="96" t="s">
        <v>280</v>
      </c>
      <c r="G182" s="125" t="s">
        <v>295</v>
      </c>
      <c r="H182" s="215">
        <f t="shared" si="63"/>
        <v>0</v>
      </c>
      <c r="I182" s="216">
        <v>0</v>
      </c>
      <c r="J182" s="216"/>
      <c r="K182" s="216"/>
      <c r="L182" s="216"/>
    </row>
    <row r="183" spans="1:12" s="131" customFormat="1" hidden="1">
      <c r="A183" s="129"/>
      <c r="B183" s="194" t="s">
        <v>261</v>
      </c>
      <c r="C183" s="276"/>
      <c r="D183" s="96" t="s">
        <v>17</v>
      </c>
      <c r="E183" s="96" t="s">
        <v>21</v>
      </c>
      <c r="F183" s="96" t="s">
        <v>280</v>
      </c>
      <c r="G183" s="96" t="s">
        <v>76</v>
      </c>
      <c r="H183" s="153">
        <f t="shared" si="63"/>
        <v>0</v>
      </c>
      <c r="I183" s="154">
        <v>0</v>
      </c>
      <c r="J183" s="268">
        <v>0</v>
      </c>
      <c r="K183" s="268">
        <v>0</v>
      </c>
      <c r="L183" s="268">
        <v>0</v>
      </c>
    </row>
    <row r="184" spans="1:12" s="131" customFormat="1" ht="34.5" customHeight="1">
      <c r="A184" s="129"/>
      <c r="B184" s="95" t="s">
        <v>539</v>
      </c>
      <c r="C184" s="276"/>
      <c r="D184" s="96" t="s">
        <v>17</v>
      </c>
      <c r="E184" s="96" t="s">
        <v>21</v>
      </c>
      <c r="F184" s="96" t="s">
        <v>554</v>
      </c>
      <c r="G184" s="96"/>
      <c r="H184" s="153">
        <f>SUM(I184:L184)</f>
        <v>170</v>
      </c>
      <c r="I184" s="154">
        <f>I185</f>
        <v>170</v>
      </c>
      <c r="J184" s="154">
        <f t="shared" ref="J184:L184" si="65">J185</f>
        <v>0</v>
      </c>
      <c r="K184" s="154">
        <f t="shared" si="65"/>
        <v>0</v>
      </c>
      <c r="L184" s="154">
        <f t="shared" si="65"/>
        <v>0</v>
      </c>
    </row>
    <row r="185" spans="1:12" s="131" customFormat="1" ht="38.25">
      <c r="A185" s="129"/>
      <c r="B185" s="95" t="s">
        <v>86</v>
      </c>
      <c r="C185" s="276"/>
      <c r="D185" s="96" t="s">
        <v>17</v>
      </c>
      <c r="E185" s="96" t="s">
        <v>21</v>
      </c>
      <c r="F185" s="96" t="s">
        <v>554</v>
      </c>
      <c r="G185" s="96" t="s">
        <v>57</v>
      </c>
      <c r="H185" s="153">
        <f t="shared" ref="H185:H187" si="66">SUM(I185:L185)</f>
        <v>170</v>
      </c>
      <c r="I185" s="154">
        <f>I186</f>
        <v>170</v>
      </c>
      <c r="J185" s="154">
        <f>J186</f>
        <v>0</v>
      </c>
      <c r="K185" s="154">
        <f>K186</f>
        <v>0</v>
      </c>
      <c r="L185" s="154">
        <f>L186</f>
        <v>0</v>
      </c>
    </row>
    <row r="186" spans="1:12" s="131" customFormat="1" ht="38.25">
      <c r="A186" s="129"/>
      <c r="B186" s="95" t="s">
        <v>111</v>
      </c>
      <c r="C186" s="276"/>
      <c r="D186" s="96" t="s">
        <v>17</v>
      </c>
      <c r="E186" s="96" t="s">
        <v>21</v>
      </c>
      <c r="F186" s="96" t="s">
        <v>554</v>
      </c>
      <c r="G186" s="96" t="s">
        <v>59</v>
      </c>
      <c r="H186" s="153">
        <f t="shared" si="66"/>
        <v>170</v>
      </c>
      <c r="I186" s="154">
        <f>I187</f>
        <v>170</v>
      </c>
      <c r="J186" s="154">
        <f t="shared" ref="J186:L186" si="67">J187</f>
        <v>0</v>
      </c>
      <c r="K186" s="154">
        <f t="shared" si="67"/>
        <v>0</v>
      </c>
      <c r="L186" s="154">
        <f t="shared" si="67"/>
        <v>0</v>
      </c>
    </row>
    <row r="187" spans="1:12" s="131" customFormat="1" ht="51">
      <c r="A187" s="129"/>
      <c r="B187" s="95" t="s">
        <v>260</v>
      </c>
      <c r="C187" s="276"/>
      <c r="D187" s="96" t="s">
        <v>17</v>
      </c>
      <c r="E187" s="96" t="s">
        <v>21</v>
      </c>
      <c r="F187" s="96" t="s">
        <v>554</v>
      </c>
      <c r="G187" s="96" t="s">
        <v>61</v>
      </c>
      <c r="H187" s="153">
        <f t="shared" si="66"/>
        <v>170</v>
      </c>
      <c r="I187" s="154">
        <f>170</f>
        <v>170</v>
      </c>
      <c r="J187" s="268">
        <v>0</v>
      </c>
      <c r="K187" s="268">
        <v>0</v>
      </c>
      <c r="L187" s="268">
        <v>0</v>
      </c>
    </row>
    <row r="188" spans="1:12" s="192" customFormat="1" ht="38.25" hidden="1">
      <c r="A188" s="190"/>
      <c r="B188" s="191" t="s">
        <v>45</v>
      </c>
      <c r="C188" s="130"/>
      <c r="D188" s="119" t="s">
        <v>17</v>
      </c>
      <c r="E188" s="119" t="s">
        <v>39</v>
      </c>
      <c r="F188" s="119"/>
      <c r="G188" s="119"/>
      <c r="H188" s="153">
        <f t="shared" ref="H188" si="68">I188+J188+K188+L188</f>
        <v>0</v>
      </c>
      <c r="I188" s="153">
        <f>I189+I228</f>
        <v>0</v>
      </c>
      <c r="J188" s="153">
        <f>J189+J228</f>
        <v>0</v>
      </c>
      <c r="K188" s="153">
        <f>K189+K228</f>
        <v>0</v>
      </c>
      <c r="L188" s="153">
        <f>L189+L228</f>
        <v>0</v>
      </c>
    </row>
    <row r="189" spans="1:12" s="131" customFormat="1" ht="51" hidden="1">
      <c r="A189" s="129"/>
      <c r="B189" s="95" t="s">
        <v>127</v>
      </c>
      <c r="C189" s="279"/>
      <c r="D189" s="96" t="s">
        <v>17</v>
      </c>
      <c r="E189" s="96" t="s">
        <v>39</v>
      </c>
      <c r="F189" s="96" t="s">
        <v>264</v>
      </c>
      <c r="G189" s="96"/>
      <c r="H189" s="153">
        <f>SUM(I189:L189)</f>
        <v>0</v>
      </c>
      <c r="I189" s="154">
        <f>I190+I214+I221</f>
        <v>0</v>
      </c>
      <c r="J189" s="154">
        <f>J190+J214+J221</f>
        <v>0</v>
      </c>
      <c r="K189" s="154">
        <f>K190+K214+K221</f>
        <v>0</v>
      </c>
      <c r="L189" s="154">
        <f>L190+L214+L221</f>
        <v>0</v>
      </c>
    </row>
    <row r="190" spans="1:12" s="131" customFormat="1" ht="25.5" hidden="1">
      <c r="A190" s="129"/>
      <c r="B190" s="95" t="s">
        <v>265</v>
      </c>
      <c r="C190" s="279"/>
      <c r="D190" s="96" t="s">
        <v>17</v>
      </c>
      <c r="E190" s="96" t="s">
        <v>39</v>
      </c>
      <c r="F190" s="96" t="s">
        <v>266</v>
      </c>
      <c r="G190" s="96"/>
      <c r="H190" s="153">
        <f>SUM(I190:L190)</f>
        <v>0</v>
      </c>
      <c r="I190" s="154">
        <f>I191+I195+I199+I203+I207</f>
        <v>0</v>
      </c>
      <c r="J190" s="154">
        <f t="shared" ref="J190:L190" si="69">J191+J195+J199+J203+J207</f>
        <v>0</v>
      </c>
      <c r="K190" s="154">
        <f t="shared" si="69"/>
        <v>0</v>
      </c>
      <c r="L190" s="154">
        <f t="shared" si="69"/>
        <v>0</v>
      </c>
    </row>
    <row r="191" spans="1:12" s="131" customFormat="1" ht="204" hidden="1">
      <c r="A191" s="129"/>
      <c r="B191" s="278" t="s">
        <v>469</v>
      </c>
      <c r="C191" s="130"/>
      <c r="D191" s="96" t="s">
        <v>17</v>
      </c>
      <c r="E191" s="96" t="s">
        <v>39</v>
      </c>
      <c r="F191" s="96" t="s">
        <v>281</v>
      </c>
      <c r="G191" s="96"/>
      <c r="H191" s="153">
        <f>SUM(I191:L191)</f>
        <v>0</v>
      </c>
      <c r="I191" s="154">
        <f>I192</f>
        <v>0</v>
      </c>
      <c r="J191" s="154">
        <f t="shared" ref="J191:L191" si="70">J192</f>
        <v>0</v>
      </c>
      <c r="K191" s="154">
        <f t="shared" si="70"/>
        <v>0</v>
      </c>
      <c r="L191" s="154">
        <f t="shared" si="70"/>
        <v>0</v>
      </c>
    </row>
    <row r="192" spans="1:12" s="131" customFormat="1" ht="89.25" hidden="1">
      <c r="A192" s="129"/>
      <c r="B192" s="95" t="s">
        <v>55</v>
      </c>
      <c r="C192" s="276"/>
      <c r="D192" s="96" t="s">
        <v>17</v>
      </c>
      <c r="E192" s="96" t="s">
        <v>39</v>
      </c>
      <c r="F192" s="96" t="s">
        <v>281</v>
      </c>
      <c r="G192" s="96" t="s">
        <v>56</v>
      </c>
      <c r="H192" s="153">
        <f t="shared" ref="H192:H194" si="71">SUM(I192:L192)</f>
        <v>0</v>
      </c>
      <c r="I192" s="154">
        <f>I193</f>
        <v>0</v>
      </c>
      <c r="J192" s="154">
        <f>J193</f>
        <v>0</v>
      </c>
      <c r="K192" s="154">
        <f>K193</f>
        <v>0</v>
      </c>
      <c r="L192" s="154">
        <f>L193</f>
        <v>0</v>
      </c>
    </row>
    <row r="193" spans="1:12" s="131" customFormat="1" ht="38.25" hidden="1">
      <c r="A193" s="129"/>
      <c r="B193" s="95" t="s">
        <v>104</v>
      </c>
      <c r="C193" s="276"/>
      <c r="D193" s="96" t="s">
        <v>17</v>
      </c>
      <c r="E193" s="96" t="s">
        <v>39</v>
      </c>
      <c r="F193" s="96" t="s">
        <v>281</v>
      </c>
      <c r="G193" s="96" t="s">
        <v>105</v>
      </c>
      <c r="H193" s="153">
        <f t="shared" si="71"/>
        <v>0</v>
      </c>
      <c r="I193" s="154">
        <f>I194</f>
        <v>0</v>
      </c>
      <c r="J193" s="154">
        <f t="shared" ref="J193:L193" si="72">J194</f>
        <v>0</v>
      </c>
      <c r="K193" s="154">
        <f t="shared" si="72"/>
        <v>0</v>
      </c>
      <c r="L193" s="154">
        <f t="shared" si="72"/>
        <v>0</v>
      </c>
    </row>
    <row r="194" spans="1:12" s="131" customFormat="1" ht="76.5" hidden="1">
      <c r="A194" s="129"/>
      <c r="B194" s="95" t="s">
        <v>208</v>
      </c>
      <c r="C194" s="276"/>
      <c r="D194" s="96" t="s">
        <v>17</v>
      </c>
      <c r="E194" s="96" t="s">
        <v>39</v>
      </c>
      <c r="F194" s="96" t="s">
        <v>281</v>
      </c>
      <c r="G194" s="96" t="s">
        <v>209</v>
      </c>
      <c r="H194" s="153">
        <f t="shared" si="71"/>
        <v>0</v>
      </c>
      <c r="I194" s="154">
        <v>0</v>
      </c>
      <c r="J194" s="268">
        <v>0</v>
      </c>
      <c r="K194" s="268">
        <v>0</v>
      </c>
      <c r="L194" s="268">
        <v>0</v>
      </c>
    </row>
    <row r="195" spans="1:12" s="131" customFormat="1" ht="229.5" hidden="1">
      <c r="A195" s="129"/>
      <c r="B195" s="278" t="s">
        <v>470</v>
      </c>
      <c r="C195" s="276"/>
      <c r="D195" s="96" t="s">
        <v>17</v>
      </c>
      <c r="E195" s="96" t="s">
        <v>39</v>
      </c>
      <c r="F195" s="96" t="s">
        <v>282</v>
      </c>
      <c r="G195" s="96"/>
      <c r="H195" s="153">
        <f>SUM(I195:L195)</f>
        <v>0</v>
      </c>
      <c r="I195" s="154">
        <f t="shared" ref="I195:J195" si="73">I196</f>
        <v>0</v>
      </c>
      <c r="J195" s="154">
        <f t="shared" si="73"/>
        <v>0</v>
      </c>
      <c r="K195" s="154">
        <f>K196</f>
        <v>0</v>
      </c>
      <c r="L195" s="154">
        <f t="shared" ref="L195" si="74">L196+L199</f>
        <v>0</v>
      </c>
    </row>
    <row r="196" spans="1:12" s="131" customFormat="1" ht="89.25" hidden="1">
      <c r="A196" s="129"/>
      <c r="B196" s="95" t="s">
        <v>55</v>
      </c>
      <c r="C196" s="276"/>
      <c r="D196" s="96" t="s">
        <v>17</v>
      </c>
      <c r="E196" s="96" t="s">
        <v>39</v>
      </c>
      <c r="F196" s="96" t="s">
        <v>282</v>
      </c>
      <c r="G196" s="96" t="s">
        <v>56</v>
      </c>
      <c r="H196" s="153">
        <f t="shared" ref="H196:H198" si="75">SUM(I196:L196)</f>
        <v>0</v>
      </c>
      <c r="I196" s="154">
        <f>I197</f>
        <v>0</v>
      </c>
      <c r="J196" s="154">
        <f>J197</f>
        <v>0</v>
      </c>
      <c r="K196" s="154">
        <f>K197</f>
        <v>0</v>
      </c>
      <c r="L196" s="154">
        <f>L197</f>
        <v>0</v>
      </c>
    </row>
    <row r="197" spans="1:12" s="131" customFormat="1" ht="38.25" hidden="1">
      <c r="A197" s="129"/>
      <c r="B197" s="95" t="s">
        <v>104</v>
      </c>
      <c r="C197" s="276"/>
      <c r="D197" s="96" t="s">
        <v>17</v>
      </c>
      <c r="E197" s="96" t="s">
        <v>39</v>
      </c>
      <c r="F197" s="96" t="s">
        <v>282</v>
      </c>
      <c r="G197" s="96" t="s">
        <v>105</v>
      </c>
      <c r="H197" s="153">
        <f t="shared" si="75"/>
        <v>0</v>
      </c>
      <c r="I197" s="154">
        <f>I198</f>
        <v>0</v>
      </c>
      <c r="J197" s="154">
        <f t="shared" ref="J197:L197" si="76">J198</f>
        <v>0</v>
      </c>
      <c r="K197" s="154">
        <f t="shared" si="76"/>
        <v>0</v>
      </c>
      <c r="L197" s="154">
        <f t="shared" si="76"/>
        <v>0</v>
      </c>
    </row>
    <row r="198" spans="1:12" s="131" customFormat="1" ht="76.5" hidden="1">
      <c r="A198" s="129"/>
      <c r="B198" s="95" t="s">
        <v>208</v>
      </c>
      <c r="C198" s="276"/>
      <c r="D198" s="96" t="s">
        <v>17</v>
      </c>
      <c r="E198" s="96" t="s">
        <v>39</v>
      </c>
      <c r="F198" s="96" t="s">
        <v>282</v>
      </c>
      <c r="G198" s="96" t="s">
        <v>209</v>
      </c>
      <c r="H198" s="153">
        <f t="shared" si="75"/>
        <v>0</v>
      </c>
      <c r="I198" s="154">
        <v>0</v>
      </c>
      <c r="J198" s="268">
        <v>0</v>
      </c>
      <c r="K198" s="268">
        <v>0</v>
      </c>
      <c r="L198" s="268">
        <v>0</v>
      </c>
    </row>
    <row r="199" spans="1:12" s="131" customFormat="1" ht="293.25" hidden="1">
      <c r="A199" s="129"/>
      <c r="B199" s="95" t="s">
        <v>471</v>
      </c>
      <c r="C199" s="276"/>
      <c r="D199" s="96" t="s">
        <v>17</v>
      </c>
      <c r="E199" s="96" t="s">
        <v>39</v>
      </c>
      <c r="F199" s="96" t="s">
        <v>283</v>
      </c>
      <c r="G199" s="96"/>
      <c r="H199" s="153">
        <f>SUM(I199:L199)</f>
        <v>0</v>
      </c>
      <c r="I199" s="154">
        <f>I200</f>
        <v>0</v>
      </c>
      <c r="J199" s="154">
        <f t="shared" ref="J199:L199" si="77">J200</f>
        <v>0</v>
      </c>
      <c r="K199" s="154">
        <f t="shared" si="77"/>
        <v>0</v>
      </c>
      <c r="L199" s="154">
        <f t="shared" si="77"/>
        <v>0</v>
      </c>
    </row>
    <row r="200" spans="1:12" s="131" customFormat="1" ht="38.25" hidden="1">
      <c r="A200" s="129"/>
      <c r="B200" s="95" t="s">
        <v>86</v>
      </c>
      <c r="C200" s="276"/>
      <c r="D200" s="96" t="s">
        <v>17</v>
      </c>
      <c r="E200" s="96" t="s">
        <v>39</v>
      </c>
      <c r="F200" s="96" t="s">
        <v>283</v>
      </c>
      <c r="G200" s="96" t="s">
        <v>57</v>
      </c>
      <c r="H200" s="153">
        <f t="shared" ref="H200:H202" si="78">SUM(I200:L200)</f>
        <v>0</v>
      </c>
      <c r="I200" s="154">
        <f>I201</f>
        <v>0</v>
      </c>
      <c r="J200" s="154">
        <f>J201</f>
        <v>0</v>
      </c>
      <c r="K200" s="154">
        <f>K201</f>
        <v>0</v>
      </c>
      <c r="L200" s="154">
        <f>L201</f>
        <v>0</v>
      </c>
    </row>
    <row r="201" spans="1:12" s="131" customFormat="1" ht="38.25" hidden="1">
      <c r="A201" s="129"/>
      <c r="B201" s="95" t="s">
        <v>111</v>
      </c>
      <c r="C201" s="276"/>
      <c r="D201" s="96" t="s">
        <v>17</v>
      </c>
      <c r="E201" s="96" t="s">
        <v>39</v>
      </c>
      <c r="F201" s="96" t="s">
        <v>283</v>
      </c>
      <c r="G201" s="96" t="s">
        <v>59</v>
      </c>
      <c r="H201" s="153">
        <f t="shared" si="78"/>
        <v>0</v>
      </c>
      <c r="I201" s="154">
        <f>I202</f>
        <v>0</v>
      </c>
      <c r="J201" s="154">
        <f t="shared" ref="J201:L201" si="79">J202</f>
        <v>0</v>
      </c>
      <c r="K201" s="154">
        <f t="shared" si="79"/>
        <v>0</v>
      </c>
      <c r="L201" s="154">
        <f t="shared" si="79"/>
        <v>0</v>
      </c>
    </row>
    <row r="202" spans="1:12" s="131" customFormat="1" ht="51" hidden="1">
      <c r="A202" s="129"/>
      <c r="B202" s="95" t="s">
        <v>260</v>
      </c>
      <c r="C202" s="276"/>
      <c r="D202" s="96" t="s">
        <v>17</v>
      </c>
      <c r="E202" s="96" t="s">
        <v>39</v>
      </c>
      <c r="F202" s="96" t="s">
        <v>283</v>
      </c>
      <c r="G202" s="96" t="s">
        <v>61</v>
      </c>
      <c r="H202" s="153">
        <f t="shared" si="78"/>
        <v>0</v>
      </c>
      <c r="I202" s="154">
        <v>0</v>
      </c>
      <c r="J202" s="268">
        <v>0</v>
      </c>
      <c r="K202" s="268">
        <v>0</v>
      </c>
      <c r="L202" s="268">
        <v>0</v>
      </c>
    </row>
    <row r="203" spans="1:12" s="131" customFormat="1" ht="306" hidden="1">
      <c r="A203" s="129"/>
      <c r="B203" s="95" t="s">
        <v>472</v>
      </c>
      <c r="C203" s="276"/>
      <c r="D203" s="96" t="s">
        <v>17</v>
      </c>
      <c r="E203" s="96" t="s">
        <v>39</v>
      </c>
      <c r="F203" s="96" t="s">
        <v>284</v>
      </c>
      <c r="G203" s="96"/>
      <c r="H203" s="153">
        <f>SUM(I203:L203)</f>
        <v>0</v>
      </c>
      <c r="I203" s="154">
        <f>I204</f>
        <v>0</v>
      </c>
      <c r="J203" s="154">
        <f t="shared" ref="J203:L203" si="80">J204</f>
        <v>0</v>
      </c>
      <c r="K203" s="154">
        <f t="shared" si="80"/>
        <v>0</v>
      </c>
      <c r="L203" s="154">
        <f t="shared" si="80"/>
        <v>0</v>
      </c>
    </row>
    <row r="204" spans="1:12" s="131" customFormat="1" ht="38.25" hidden="1">
      <c r="A204" s="129"/>
      <c r="B204" s="95" t="s">
        <v>86</v>
      </c>
      <c r="C204" s="276"/>
      <c r="D204" s="96" t="s">
        <v>17</v>
      </c>
      <c r="E204" s="96" t="s">
        <v>39</v>
      </c>
      <c r="F204" s="96" t="s">
        <v>284</v>
      </c>
      <c r="G204" s="96" t="s">
        <v>57</v>
      </c>
      <c r="H204" s="153">
        <f t="shared" ref="H204:H206" si="81">SUM(I204:L204)</f>
        <v>0</v>
      </c>
      <c r="I204" s="154">
        <f>I205</f>
        <v>0</v>
      </c>
      <c r="J204" s="154">
        <f>J205</f>
        <v>0</v>
      </c>
      <c r="K204" s="154">
        <f>K205</f>
        <v>0</v>
      </c>
      <c r="L204" s="154">
        <f>L205</f>
        <v>0</v>
      </c>
    </row>
    <row r="205" spans="1:12" s="131" customFormat="1" ht="38.25" hidden="1">
      <c r="A205" s="129"/>
      <c r="B205" s="95" t="s">
        <v>111</v>
      </c>
      <c r="C205" s="276"/>
      <c r="D205" s="96" t="s">
        <v>17</v>
      </c>
      <c r="E205" s="96" t="s">
        <v>39</v>
      </c>
      <c r="F205" s="96" t="s">
        <v>284</v>
      </c>
      <c r="G205" s="96" t="s">
        <v>59</v>
      </c>
      <c r="H205" s="153">
        <f t="shared" si="81"/>
        <v>0</v>
      </c>
      <c r="I205" s="154">
        <f>I206</f>
        <v>0</v>
      </c>
      <c r="J205" s="154">
        <f t="shared" ref="J205:L205" si="82">J206</f>
        <v>0</v>
      </c>
      <c r="K205" s="154">
        <f t="shared" si="82"/>
        <v>0</v>
      </c>
      <c r="L205" s="154">
        <f t="shared" si="82"/>
        <v>0</v>
      </c>
    </row>
    <row r="206" spans="1:12" s="131" customFormat="1" ht="51" hidden="1">
      <c r="A206" s="129"/>
      <c r="B206" s="95" t="s">
        <v>260</v>
      </c>
      <c r="C206" s="276"/>
      <c r="D206" s="96" t="s">
        <v>17</v>
      </c>
      <c r="E206" s="96" t="s">
        <v>39</v>
      </c>
      <c r="F206" s="96" t="s">
        <v>284</v>
      </c>
      <c r="G206" s="96" t="s">
        <v>61</v>
      </c>
      <c r="H206" s="153">
        <f t="shared" si="81"/>
        <v>0</v>
      </c>
      <c r="I206" s="154">
        <v>0</v>
      </c>
      <c r="J206" s="268">
        <v>0</v>
      </c>
      <c r="K206" s="268">
        <v>0</v>
      </c>
      <c r="L206" s="268">
        <v>0</v>
      </c>
    </row>
    <row r="207" spans="1:12" s="131" customFormat="1" ht="25.5" hidden="1">
      <c r="A207" s="129"/>
      <c r="B207" s="95" t="s">
        <v>539</v>
      </c>
      <c r="C207" s="276"/>
      <c r="D207" s="96" t="s">
        <v>17</v>
      </c>
      <c r="E207" s="96" t="s">
        <v>39</v>
      </c>
      <c r="F207" s="96" t="s">
        <v>548</v>
      </c>
      <c r="G207" s="96"/>
      <c r="H207" s="153">
        <f>SUM(I207:L207)</f>
        <v>0</v>
      </c>
      <c r="I207" s="154">
        <f>I211+I208</f>
        <v>0</v>
      </c>
      <c r="J207" s="154">
        <f t="shared" ref="J207:L207" si="83">J211</f>
        <v>0</v>
      </c>
      <c r="K207" s="154">
        <f t="shared" si="83"/>
        <v>0</v>
      </c>
      <c r="L207" s="154">
        <f t="shared" si="83"/>
        <v>0</v>
      </c>
    </row>
    <row r="208" spans="1:12" s="131" customFormat="1" ht="38.25" hidden="1">
      <c r="A208" s="129"/>
      <c r="B208" s="95" t="s">
        <v>86</v>
      </c>
      <c r="C208" s="276"/>
      <c r="D208" s="96" t="s">
        <v>17</v>
      </c>
      <c r="E208" s="96" t="s">
        <v>39</v>
      </c>
      <c r="F208" s="96" t="s">
        <v>548</v>
      </c>
      <c r="G208" s="96" t="s">
        <v>57</v>
      </c>
      <c r="H208" s="153">
        <f t="shared" ref="H208:H210" si="84">SUM(I208:L208)</f>
        <v>0</v>
      </c>
      <c r="I208" s="154">
        <f>I209</f>
        <v>0</v>
      </c>
      <c r="J208" s="154">
        <f>J209</f>
        <v>0</v>
      </c>
      <c r="K208" s="154">
        <f>K209</f>
        <v>0</v>
      </c>
      <c r="L208" s="154">
        <f>L209</f>
        <v>0</v>
      </c>
    </row>
    <row r="209" spans="1:12" s="131" customFormat="1" ht="38.25" hidden="1">
      <c r="A209" s="129"/>
      <c r="B209" s="95" t="s">
        <v>111</v>
      </c>
      <c r="C209" s="276"/>
      <c r="D209" s="96" t="s">
        <v>17</v>
      </c>
      <c r="E209" s="96" t="s">
        <v>39</v>
      </c>
      <c r="F209" s="96" t="s">
        <v>548</v>
      </c>
      <c r="G209" s="96" t="s">
        <v>59</v>
      </c>
      <c r="H209" s="153">
        <f t="shared" si="84"/>
        <v>0</v>
      </c>
      <c r="I209" s="154">
        <f>I210</f>
        <v>0</v>
      </c>
      <c r="J209" s="154">
        <f t="shared" ref="J209:L209" si="85">J210</f>
        <v>0</v>
      </c>
      <c r="K209" s="154">
        <f t="shared" si="85"/>
        <v>0</v>
      </c>
      <c r="L209" s="154">
        <f t="shared" si="85"/>
        <v>0</v>
      </c>
    </row>
    <row r="210" spans="1:12" s="131" customFormat="1" ht="51" hidden="1">
      <c r="A210" s="129"/>
      <c r="B210" s="95" t="s">
        <v>260</v>
      </c>
      <c r="C210" s="276"/>
      <c r="D210" s="96" t="s">
        <v>17</v>
      </c>
      <c r="E210" s="96" t="s">
        <v>39</v>
      </c>
      <c r="F210" s="96" t="s">
        <v>548</v>
      </c>
      <c r="G210" s="96" t="s">
        <v>61</v>
      </c>
      <c r="H210" s="153">
        <f t="shared" si="84"/>
        <v>0</v>
      </c>
      <c r="I210" s="154">
        <v>0</v>
      </c>
      <c r="J210" s="268">
        <v>0</v>
      </c>
      <c r="K210" s="268">
        <v>0</v>
      </c>
      <c r="L210" s="268">
        <v>0</v>
      </c>
    </row>
    <row r="211" spans="1:12" s="131" customFormat="1" ht="51" hidden="1">
      <c r="A211" s="214"/>
      <c r="B211" s="211" t="s">
        <v>224</v>
      </c>
      <c r="C211" s="211"/>
      <c r="D211" s="96" t="s">
        <v>17</v>
      </c>
      <c r="E211" s="96" t="s">
        <v>39</v>
      </c>
      <c r="F211" s="96" t="s">
        <v>548</v>
      </c>
      <c r="G211" s="125" t="s">
        <v>49</v>
      </c>
      <c r="H211" s="215">
        <f>H212</f>
        <v>0</v>
      </c>
      <c r="I211" s="216">
        <f t="shared" ref="I211:L212" si="86">I212</f>
        <v>0</v>
      </c>
      <c r="J211" s="216">
        <f t="shared" si="86"/>
        <v>0</v>
      </c>
      <c r="K211" s="216">
        <f t="shared" si="86"/>
        <v>0</v>
      </c>
      <c r="L211" s="216">
        <f t="shared" si="86"/>
        <v>0</v>
      </c>
    </row>
    <row r="212" spans="1:12" s="131" customFormat="1" hidden="1">
      <c r="A212" s="214"/>
      <c r="B212" s="211" t="s">
        <v>51</v>
      </c>
      <c r="C212" s="211"/>
      <c r="D212" s="96" t="s">
        <v>17</v>
      </c>
      <c r="E212" s="96" t="s">
        <v>39</v>
      </c>
      <c r="F212" s="96" t="s">
        <v>548</v>
      </c>
      <c r="G212" s="125" t="s">
        <v>50</v>
      </c>
      <c r="H212" s="215">
        <f>I212+J212+K212+L212</f>
        <v>0</v>
      </c>
      <c r="I212" s="216">
        <f t="shared" si="86"/>
        <v>0</v>
      </c>
      <c r="J212" s="216">
        <f t="shared" si="86"/>
        <v>0</v>
      </c>
      <c r="K212" s="216">
        <f t="shared" si="86"/>
        <v>0</v>
      </c>
      <c r="L212" s="216">
        <f t="shared" si="86"/>
        <v>0</v>
      </c>
    </row>
    <row r="213" spans="1:12" s="131" customFormat="1" ht="25.5" hidden="1">
      <c r="A213" s="214"/>
      <c r="B213" s="211" t="s">
        <v>54</v>
      </c>
      <c r="C213" s="211"/>
      <c r="D213" s="96" t="s">
        <v>17</v>
      </c>
      <c r="E213" s="96" t="s">
        <v>39</v>
      </c>
      <c r="F213" s="96" t="s">
        <v>548</v>
      </c>
      <c r="G213" s="125" t="s">
        <v>48</v>
      </c>
      <c r="H213" s="215">
        <f>I213+J213+K213+L213</f>
        <v>0</v>
      </c>
      <c r="I213" s="228">
        <v>0</v>
      </c>
      <c r="J213" s="228">
        <v>0</v>
      </c>
      <c r="K213" s="228">
        <v>0</v>
      </c>
      <c r="L213" s="228">
        <v>0</v>
      </c>
    </row>
    <row r="214" spans="1:12" s="131" customFormat="1" ht="51" hidden="1">
      <c r="A214" s="214"/>
      <c r="B214" s="211" t="s">
        <v>285</v>
      </c>
      <c r="C214" s="211"/>
      <c r="D214" s="96" t="s">
        <v>17</v>
      </c>
      <c r="E214" s="96" t="s">
        <v>39</v>
      </c>
      <c r="F214" s="96" t="s">
        <v>286</v>
      </c>
      <c r="G214" s="125"/>
      <c r="H214" s="215">
        <f>SUM(I214:L214)</f>
        <v>0</v>
      </c>
      <c r="I214" s="228">
        <f>I215</f>
        <v>0</v>
      </c>
      <c r="J214" s="228">
        <f t="shared" ref="J214:L215" si="87">J215</f>
        <v>0</v>
      </c>
      <c r="K214" s="228">
        <f t="shared" si="87"/>
        <v>0</v>
      </c>
      <c r="L214" s="228">
        <f t="shared" si="87"/>
        <v>0</v>
      </c>
    </row>
    <row r="215" spans="1:12" s="131" customFormat="1" ht="25.5" hidden="1">
      <c r="A215" s="214"/>
      <c r="B215" s="95" t="s">
        <v>539</v>
      </c>
      <c r="C215" s="211"/>
      <c r="D215" s="96" t="s">
        <v>17</v>
      </c>
      <c r="E215" s="96" t="s">
        <v>39</v>
      </c>
      <c r="F215" s="96" t="s">
        <v>547</v>
      </c>
      <c r="G215" s="125"/>
      <c r="H215" s="215">
        <f>SUM(I215:L215)</f>
        <v>0</v>
      </c>
      <c r="I215" s="228">
        <f>I216</f>
        <v>0</v>
      </c>
      <c r="J215" s="228">
        <f t="shared" si="87"/>
        <v>0</v>
      </c>
      <c r="K215" s="228">
        <f t="shared" si="87"/>
        <v>0</v>
      </c>
      <c r="L215" s="228">
        <f t="shared" si="87"/>
        <v>0</v>
      </c>
    </row>
    <row r="216" spans="1:12" s="131" customFormat="1" ht="51" hidden="1">
      <c r="A216" s="214"/>
      <c r="B216" s="211" t="s">
        <v>224</v>
      </c>
      <c r="C216" s="211"/>
      <c r="D216" s="96" t="s">
        <v>17</v>
      </c>
      <c r="E216" s="96" t="s">
        <v>39</v>
      </c>
      <c r="F216" s="96" t="s">
        <v>547</v>
      </c>
      <c r="G216" s="125" t="s">
        <v>49</v>
      </c>
      <c r="H216" s="215">
        <f>H217</f>
        <v>0</v>
      </c>
      <c r="I216" s="216">
        <f>I217+I219</f>
        <v>0</v>
      </c>
      <c r="J216" s="216">
        <f t="shared" ref="J216:L216" si="88">J217+J219</f>
        <v>0</v>
      </c>
      <c r="K216" s="216">
        <f t="shared" si="88"/>
        <v>0</v>
      </c>
      <c r="L216" s="216">
        <f t="shared" si="88"/>
        <v>0</v>
      </c>
    </row>
    <row r="217" spans="1:12" s="131" customFormat="1" hidden="1">
      <c r="A217" s="214"/>
      <c r="B217" s="211" t="s">
        <v>51</v>
      </c>
      <c r="C217" s="211"/>
      <c r="D217" s="96" t="s">
        <v>17</v>
      </c>
      <c r="E217" s="96" t="s">
        <v>39</v>
      </c>
      <c r="F217" s="96" t="s">
        <v>547</v>
      </c>
      <c r="G217" s="125" t="s">
        <v>50</v>
      </c>
      <c r="H217" s="215">
        <f>I217+J217+K217+L217</f>
        <v>0</v>
      </c>
      <c r="I217" s="216">
        <f t="shared" ref="I217:L217" si="89">I218</f>
        <v>0</v>
      </c>
      <c r="J217" s="216">
        <f t="shared" si="89"/>
        <v>0</v>
      </c>
      <c r="K217" s="216">
        <f t="shared" si="89"/>
        <v>0</v>
      </c>
      <c r="L217" s="216">
        <f t="shared" si="89"/>
        <v>0</v>
      </c>
    </row>
    <row r="218" spans="1:12" s="131" customFormat="1" ht="25.5" hidden="1">
      <c r="A218" s="214"/>
      <c r="B218" s="211" t="s">
        <v>54</v>
      </c>
      <c r="C218" s="211"/>
      <c r="D218" s="96" t="s">
        <v>17</v>
      </c>
      <c r="E218" s="96" t="s">
        <v>39</v>
      </c>
      <c r="F218" s="96" t="s">
        <v>547</v>
      </c>
      <c r="G218" s="125" t="s">
        <v>48</v>
      </c>
      <c r="H218" s="215">
        <f>I218+J218+K218+L218</f>
        <v>0</v>
      </c>
      <c r="I218" s="228">
        <v>0</v>
      </c>
      <c r="J218" s="228">
        <v>0</v>
      </c>
      <c r="K218" s="228">
        <v>0</v>
      </c>
      <c r="L218" s="228">
        <v>0</v>
      </c>
    </row>
    <row r="219" spans="1:12" s="131" customFormat="1" hidden="1">
      <c r="A219" s="214"/>
      <c r="B219" s="211" t="s">
        <v>66</v>
      </c>
      <c r="C219" s="211"/>
      <c r="D219" s="96" t="s">
        <v>17</v>
      </c>
      <c r="E219" s="96" t="s">
        <v>39</v>
      </c>
      <c r="F219" s="96" t="s">
        <v>547</v>
      </c>
      <c r="G219" s="125" t="s">
        <v>64</v>
      </c>
      <c r="H219" s="215">
        <f>SUM(I219:L219)</f>
        <v>0</v>
      </c>
      <c r="I219" s="228">
        <f>I220</f>
        <v>0</v>
      </c>
      <c r="J219" s="228">
        <f t="shared" ref="J219:L219" si="90">J220</f>
        <v>0</v>
      </c>
      <c r="K219" s="228">
        <f t="shared" si="90"/>
        <v>0</v>
      </c>
      <c r="L219" s="228">
        <f t="shared" si="90"/>
        <v>0</v>
      </c>
    </row>
    <row r="220" spans="1:12" s="131" customFormat="1" ht="25.5" hidden="1">
      <c r="A220" s="214"/>
      <c r="B220" s="211" t="s">
        <v>84</v>
      </c>
      <c r="C220" s="211"/>
      <c r="D220" s="96" t="s">
        <v>17</v>
      </c>
      <c r="E220" s="96" t="s">
        <v>39</v>
      </c>
      <c r="F220" s="96" t="s">
        <v>547</v>
      </c>
      <c r="G220" s="125" t="s">
        <v>82</v>
      </c>
      <c r="H220" s="215">
        <f>SUM(I220:L220)</f>
        <v>0</v>
      </c>
      <c r="I220" s="228">
        <v>0</v>
      </c>
      <c r="J220" s="228">
        <v>0</v>
      </c>
      <c r="K220" s="228">
        <v>0</v>
      </c>
      <c r="L220" s="228">
        <v>0</v>
      </c>
    </row>
    <row r="221" spans="1:12" s="131" customFormat="1" ht="25.5" hidden="1">
      <c r="A221" s="214"/>
      <c r="B221" s="211" t="s">
        <v>287</v>
      </c>
      <c r="C221" s="211"/>
      <c r="D221" s="96" t="s">
        <v>17</v>
      </c>
      <c r="E221" s="96" t="s">
        <v>39</v>
      </c>
      <c r="F221" s="96" t="s">
        <v>288</v>
      </c>
      <c r="G221" s="125"/>
      <c r="H221" s="215">
        <f>SUM(I221:L221)</f>
        <v>0</v>
      </c>
      <c r="I221" s="228">
        <f>I222</f>
        <v>0</v>
      </c>
      <c r="J221" s="228">
        <f t="shared" ref="J221:L222" si="91">J222</f>
        <v>0</v>
      </c>
      <c r="K221" s="228">
        <f t="shared" si="91"/>
        <v>0</v>
      </c>
      <c r="L221" s="228">
        <f t="shared" si="91"/>
        <v>0</v>
      </c>
    </row>
    <row r="222" spans="1:12" s="131" customFormat="1" ht="25.5" hidden="1">
      <c r="A222" s="214"/>
      <c r="B222" s="95" t="s">
        <v>539</v>
      </c>
      <c r="C222" s="211"/>
      <c r="D222" s="96" t="s">
        <v>17</v>
      </c>
      <c r="E222" s="96" t="s">
        <v>39</v>
      </c>
      <c r="F222" s="96" t="s">
        <v>546</v>
      </c>
      <c r="G222" s="125"/>
      <c r="H222" s="215">
        <f>SUM(I222:L222)</f>
        <v>0</v>
      </c>
      <c r="I222" s="228">
        <f>I223</f>
        <v>0</v>
      </c>
      <c r="J222" s="228">
        <f t="shared" si="91"/>
        <v>0</v>
      </c>
      <c r="K222" s="228">
        <f t="shared" si="91"/>
        <v>0</v>
      </c>
      <c r="L222" s="228">
        <f t="shared" si="91"/>
        <v>0</v>
      </c>
    </row>
    <row r="223" spans="1:12" s="131" customFormat="1" ht="51" hidden="1">
      <c r="A223" s="214"/>
      <c r="B223" s="211" t="s">
        <v>224</v>
      </c>
      <c r="C223" s="211"/>
      <c r="D223" s="96" t="s">
        <v>17</v>
      </c>
      <c r="E223" s="96" t="s">
        <v>39</v>
      </c>
      <c r="F223" s="96" t="s">
        <v>546</v>
      </c>
      <c r="G223" s="125" t="s">
        <v>49</v>
      </c>
      <c r="H223" s="215">
        <f>H224</f>
        <v>0</v>
      </c>
      <c r="I223" s="216">
        <f>I224+I226</f>
        <v>0</v>
      </c>
      <c r="J223" s="216">
        <f t="shared" ref="J223:L223" si="92">J224+J226</f>
        <v>0</v>
      </c>
      <c r="K223" s="216">
        <f t="shared" si="92"/>
        <v>0</v>
      </c>
      <c r="L223" s="216">
        <f t="shared" si="92"/>
        <v>0</v>
      </c>
    </row>
    <row r="224" spans="1:12" s="131" customFormat="1" hidden="1">
      <c r="A224" s="214"/>
      <c r="B224" s="211" t="s">
        <v>51</v>
      </c>
      <c r="C224" s="211"/>
      <c r="D224" s="96" t="s">
        <v>17</v>
      </c>
      <c r="E224" s="96" t="s">
        <v>39</v>
      </c>
      <c r="F224" s="96" t="s">
        <v>546</v>
      </c>
      <c r="G224" s="125" t="s">
        <v>50</v>
      </c>
      <c r="H224" s="215">
        <f>I224+J224+K224+L224</f>
        <v>0</v>
      </c>
      <c r="I224" s="216">
        <f t="shared" ref="I224:L224" si="93">I225</f>
        <v>0</v>
      </c>
      <c r="J224" s="216">
        <f t="shared" si="93"/>
        <v>0</v>
      </c>
      <c r="K224" s="216">
        <f t="shared" si="93"/>
        <v>0</v>
      </c>
      <c r="L224" s="216">
        <f t="shared" si="93"/>
        <v>0</v>
      </c>
    </row>
    <row r="225" spans="1:13" s="131" customFormat="1" ht="25.5" hidden="1">
      <c r="A225" s="214"/>
      <c r="B225" s="211" t="s">
        <v>54</v>
      </c>
      <c r="C225" s="211"/>
      <c r="D225" s="96" t="s">
        <v>17</v>
      </c>
      <c r="E225" s="96" t="s">
        <v>39</v>
      </c>
      <c r="F225" s="96" t="s">
        <v>546</v>
      </c>
      <c r="G225" s="125" t="s">
        <v>48</v>
      </c>
      <c r="H225" s="215">
        <f>I225+J225+K225+L225</f>
        <v>0</v>
      </c>
      <c r="I225" s="228">
        <v>0</v>
      </c>
      <c r="J225" s="228">
        <v>0</v>
      </c>
      <c r="K225" s="228">
        <v>0</v>
      </c>
      <c r="L225" s="228">
        <v>0</v>
      </c>
    </row>
    <row r="226" spans="1:13" s="131" customFormat="1" hidden="1">
      <c r="A226" s="214"/>
      <c r="B226" s="211" t="s">
        <v>66</v>
      </c>
      <c r="C226" s="211"/>
      <c r="D226" s="96" t="s">
        <v>17</v>
      </c>
      <c r="E226" s="96" t="s">
        <v>39</v>
      </c>
      <c r="F226" s="96" t="s">
        <v>546</v>
      </c>
      <c r="G226" s="125" t="s">
        <v>64</v>
      </c>
      <c r="H226" s="215">
        <f>SUM(I226:L226)</f>
        <v>0</v>
      </c>
      <c r="I226" s="228">
        <f>I227</f>
        <v>0</v>
      </c>
      <c r="J226" s="228">
        <f t="shared" ref="J226:L226" si="94">J227</f>
        <v>0</v>
      </c>
      <c r="K226" s="228">
        <f t="shared" si="94"/>
        <v>0</v>
      </c>
      <c r="L226" s="228">
        <f t="shared" si="94"/>
        <v>0</v>
      </c>
    </row>
    <row r="227" spans="1:13" s="131" customFormat="1" ht="25.5" hidden="1">
      <c r="A227" s="214"/>
      <c r="B227" s="211" t="s">
        <v>84</v>
      </c>
      <c r="C227" s="211"/>
      <c r="D227" s="96" t="s">
        <v>17</v>
      </c>
      <c r="E227" s="96" t="s">
        <v>39</v>
      </c>
      <c r="F227" s="96" t="s">
        <v>546</v>
      </c>
      <c r="G227" s="125" t="s">
        <v>82</v>
      </c>
      <c r="H227" s="215">
        <f>SUM(I227:L227)</f>
        <v>0</v>
      </c>
      <c r="I227" s="228">
        <v>0</v>
      </c>
      <c r="J227" s="228">
        <v>0</v>
      </c>
      <c r="K227" s="228">
        <v>0</v>
      </c>
      <c r="L227" s="228">
        <v>0</v>
      </c>
    </row>
    <row r="228" spans="1:13" s="131" customFormat="1" ht="76.5" hidden="1">
      <c r="A228" s="214"/>
      <c r="B228" s="211" t="s">
        <v>93</v>
      </c>
      <c r="C228" s="211"/>
      <c r="D228" s="96" t="s">
        <v>17</v>
      </c>
      <c r="E228" s="96" t="s">
        <v>39</v>
      </c>
      <c r="F228" s="96" t="s">
        <v>277</v>
      </c>
      <c r="G228" s="125"/>
      <c r="H228" s="153">
        <f t="shared" ref="H228:H238" si="95">SUM(I228:L228)</f>
        <v>0</v>
      </c>
      <c r="I228" s="228">
        <f>I229+I234</f>
        <v>0</v>
      </c>
      <c r="J228" s="228">
        <f>J234</f>
        <v>0</v>
      </c>
      <c r="K228" s="228">
        <f>K234</f>
        <v>0</v>
      </c>
      <c r="L228" s="228">
        <f>L234</f>
        <v>0</v>
      </c>
    </row>
    <row r="229" spans="1:13" s="131" customFormat="1" ht="63.75" hidden="1">
      <c r="A229" s="214"/>
      <c r="B229" s="211" t="s">
        <v>537</v>
      </c>
      <c r="C229" s="211"/>
      <c r="D229" s="96" t="s">
        <v>17</v>
      </c>
      <c r="E229" s="96" t="s">
        <v>39</v>
      </c>
      <c r="F229" s="96" t="s">
        <v>279</v>
      </c>
      <c r="G229" s="125"/>
      <c r="H229" s="153">
        <f t="shared" si="95"/>
        <v>0</v>
      </c>
      <c r="I229" s="228">
        <f>I230</f>
        <v>0</v>
      </c>
      <c r="J229" s="228">
        <f t="shared" ref="J229:L230" si="96">J230</f>
        <v>0</v>
      </c>
      <c r="K229" s="228">
        <f t="shared" si="96"/>
        <v>0</v>
      </c>
      <c r="L229" s="228">
        <f t="shared" si="96"/>
        <v>0</v>
      </c>
    </row>
    <row r="230" spans="1:13" s="131" customFormat="1" ht="25.5" hidden="1">
      <c r="A230" s="214"/>
      <c r="B230" s="95" t="s">
        <v>539</v>
      </c>
      <c r="C230" s="211"/>
      <c r="D230" s="96" t="s">
        <v>17</v>
      </c>
      <c r="E230" s="96" t="s">
        <v>39</v>
      </c>
      <c r="F230" s="96" t="s">
        <v>554</v>
      </c>
      <c r="G230" s="125"/>
      <c r="H230" s="153">
        <f t="shared" si="95"/>
        <v>0</v>
      </c>
      <c r="I230" s="228">
        <f>I231</f>
        <v>0</v>
      </c>
      <c r="J230" s="228">
        <f t="shared" si="96"/>
        <v>0</v>
      </c>
      <c r="K230" s="228">
        <f t="shared" si="96"/>
        <v>0</v>
      </c>
      <c r="L230" s="228">
        <f t="shared" si="96"/>
        <v>0</v>
      </c>
    </row>
    <row r="231" spans="1:13" s="131" customFormat="1" ht="38.25" hidden="1">
      <c r="A231" s="129"/>
      <c r="B231" s="95" t="s">
        <v>86</v>
      </c>
      <c r="C231" s="276"/>
      <c r="D231" s="96" t="s">
        <v>17</v>
      </c>
      <c r="E231" s="96" t="s">
        <v>39</v>
      </c>
      <c r="F231" s="96" t="s">
        <v>554</v>
      </c>
      <c r="G231" s="96" t="s">
        <v>57</v>
      </c>
      <c r="H231" s="153">
        <f t="shared" si="95"/>
        <v>0</v>
      </c>
      <c r="I231" s="154">
        <f>I232</f>
        <v>0</v>
      </c>
      <c r="J231" s="154">
        <f>J232</f>
        <v>0</v>
      </c>
      <c r="K231" s="154">
        <f>K232</f>
        <v>0</v>
      </c>
      <c r="L231" s="154">
        <f>L232</f>
        <v>0</v>
      </c>
    </row>
    <row r="232" spans="1:13" s="131" customFormat="1" ht="38.25" hidden="1">
      <c r="A232" s="129"/>
      <c r="B232" s="95" t="s">
        <v>111</v>
      </c>
      <c r="C232" s="276"/>
      <c r="D232" s="96" t="s">
        <v>17</v>
      </c>
      <c r="E232" s="96" t="s">
        <v>39</v>
      </c>
      <c r="F232" s="96" t="s">
        <v>554</v>
      </c>
      <c r="G232" s="96" t="s">
        <v>59</v>
      </c>
      <c r="H232" s="153">
        <f t="shared" si="95"/>
        <v>0</v>
      </c>
      <c r="I232" s="154">
        <f>I233</f>
        <v>0</v>
      </c>
      <c r="J232" s="154">
        <f t="shared" ref="J232:L232" si="97">J233</f>
        <v>0</v>
      </c>
      <c r="K232" s="154">
        <f t="shared" si="97"/>
        <v>0</v>
      </c>
      <c r="L232" s="154">
        <f t="shared" si="97"/>
        <v>0</v>
      </c>
    </row>
    <row r="233" spans="1:13" s="131" customFormat="1" ht="51" hidden="1">
      <c r="A233" s="129"/>
      <c r="B233" s="95" t="s">
        <v>260</v>
      </c>
      <c r="C233" s="276"/>
      <c r="D233" s="96" t="s">
        <v>17</v>
      </c>
      <c r="E233" s="96" t="s">
        <v>39</v>
      </c>
      <c r="F233" s="96" t="s">
        <v>554</v>
      </c>
      <c r="G233" s="96" t="s">
        <v>61</v>
      </c>
      <c r="H233" s="153">
        <f t="shared" si="95"/>
        <v>0</v>
      </c>
      <c r="I233" s="154">
        <v>0</v>
      </c>
      <c r="J233" s="268">
        <v>0</v>
      </c>
      <c r="K233" s="268">
        <v>0</v>
      </c>
      <c r="L233" s="268">
        <v>0</v>
      </c>
    </row>
    <row r="234" spans="1:13" s="131" customFormat="1" ht="38.25" hidden="1">
      <c r="A234" s="214"/>
      <c r="B234" s="211" t="s">
        <v>332</v>
      </c>
      <c r="C234" s="211"/>
      <c r="D234" s="96" t="s">
        <v>17</v>
      </c>
      <c r="E234" s="96" t="s">
        <v>39</v>
      </c>
      <c r="F234" s="96" t="s">
        <v>333</v>
      </c>
      <c r="G234" s="125"/>
      <c r="H234" s="153">
        <f t="shared" si="95"/>
        <v>0</v>
      </c>
      <c r="I234" s="228">
        <f>I235</f>
        <v>0</v>
      </c>
      <c r="J234" s="228">
        <f t="shared" ref="J234:L235" si="98">J235</f>
        <v>0</v>
      </c>
      <c r="K234" s="228">
        <f t="shared" si="98"/>
        <v>0</v>
      </c>
      <c r="L234" s="228">
        <f t="shared" si="98"/>
        <v>0</v>
      </c>
    </row>
    <row r="235" spans="1:13" s="131" customFormat="1" ht="25.5" hidden="1">
      <c r="A235" s="214"/>
      <c r="B235" s="95" t="s">
        <v>539</v>
      </c>
      <c r="C235" s="211"/>
      <c r="D235" s="96" t="s">
        <v>17</v>
      </c>
      <c r="E235" s="96" t="s">
        <v>39</v>
      </c>
      <c r="F235" s="96" t="s">
        <v>558</v>
      </c>
      <c r="G235" s="125"/>
      <c r="H235" s="153">
        <f t="shared" si="95"/>
        <v>0</v>
      </c>
      <c r="I235" s="228">
        <f>I236</f>
        <v>0</v>
      </c>
      <c r="J235" s="228">
        <f t="shared" si="98"/>
        <v>0</v>
      </c>
      <c r="K235" s="228">
        <f t="shared" si="98"/>
        <v>0</v>
      </c>
      <c r="L235" s="228">
        <f t="shared" si="98"/>
        <v>0</v>
      </c>
    </row>
    <row r="236" spans="1:13" s="131" customFormat="1" ht="38.25" hidden="1">
      <c r="A236" s="129"/>
      <c r="B236" s="95" t="s">
        <v>86</v>
      </c>
      <c r="C236" s="276"/>
      <c r="D236" s="96" t="s">
        <v>17</v>
      </c>
      <c r="E236" s="96" t="s">
        <v>39</v>
      </c>
      <c r="F236" s="96" t="s">
        <v>558</v>
      </c>
      <c r="G236" s="96" t="s">
        <v>57</v>
      </c>
      <c r="H236" s="153">
        <f t="shared" si="95"/>
        <v>0</v>
      </c>
      <c r="I236" s="154">
        <f>I237</f>
        <v>0</v>
      </c>
      <c r="J236" s="154">
        <f>J237</f>
        <v>0</v>
      </c>
      <c r="K236" s="154">
        <f>K237</f>
        <v>0</v>
      </c>
      <c r="L236" s="154">
        <f>L237</f>
        <v>0</v>
      </c>
    </row>
    <row r="237" spans="1:13" s="131" customFormat="1" ht="38.25" hidden="1">
      <c r="A237" s="129"/>
      <c r="B237" s="95" t="s">
        <v>111</v>
      </c>
      <c r="C237" s="276"/>
      <c r="D237" s="96" t="s">
        <v>17</v>
      </c>
      <c r="E237" s="96" t="s">
        <v>39</v>
      </c>
      <c r="F237" s="96" t="s">
        <v>558</v>
      </c>
      <c r="G237" s="96" t="s">
        <v>59</v>
      </c>
      <c r="H237" s="153">
        <f t="shared" si="95"/>
        <v>0</v>
      </c>
      <c r="I237" s="154">
        <f>I238</f>
        <v>0</v>
      </c>
      <c r="J237" s="154">
        <f t="shared" ref="J237:L237" si="99">J238</f>
        <v>0</v>
      </c>
      <c r="K237" s="154">
        <f t="shared" si="99"/>
        <v>0</v>
      </c>
      <c r="L237" s="154">
        <f t="shared" si="99"/>
        <v>0</v>
      </c>
    </row>
    <row r="238" spans="1:13" s="131" customFormat="1" ht="51" hidden="1">
      <c r="A238" s="129"/>
      <c r="B238" s="95" t="s">
        <v>260</v>
      </c>
      <c r="C238" s="276"/>
      <c r="D238" s="96" t="s">
        <v>17</v>
      </c>
      <c r="E238" s="96" t="s">
        <v>39</v>
      </c>
      <c r="F238" s="96" t="s">
        <v>558</v>
      </c>
      <c r="G238" s="96" t="s">
        <v>61</v>
      </c>
      <c r="H238" s="153">
        <f t="shared" si="95"/>
        <v>0</v>
      </c>
      <c r="I238" s="154">
        <v>0</v>
      </c>
      <c r="J238" s="268">
        <v>0</v>
      </c>
      <c r="K238" s="268">
        <v>0</v>
      </c>
      <c r="L238" s="268">
        <v>0</v>
      </c>
    </row>
    <row r="239" spans="1:13" s="192" customFormat="1" ht="14.45" customHeight="1">
      <c r="A239" s="190"/>
      <c r="B239" s="276" t="s">
        <v>40</v>
      </c>
      <c r="C239" s="130"/>
      <c r="D239" s="119" t="s">
        <v>18</v>
      </c>
      <c r="E239" s="119" t="s">
        <v>15</v>
      </c>
      <c r="F239" s="119"/>
      <c r="G239" s="119"/>
      <c r="H239" s="153">
        <f>I239+J239+K239+L239</f>
        <v>5037.4000000000015</v>
      </c>
      <c r="I239" s="153">
        <f>I240+I262+I278+I284+I342+I353</f>
        <v>-8289.4</v>
      </c>
      <c r="J239" s="153">
        <f>J240+J262+J278+J284+J342+J353</f>
        <v>286</v>
      </c>
      <c r="K239" s="153">
        <f>K240+K262+K278+K284+K342+K353</f>
        <v>13040.800000000001</v>
      </c>
      <c r="L239" s="153">
        <f>L240+L262+L278+L284+L342+L353</f>
        <v>0</v>
      </c>
      <c r="M239" s="266"/>
    </row>
    <row r="240" spans="1:13" s="192" customFormat="1" ht="15.75" hidden="1" customHeight="1">
      <c r="A240" s="190"/>
      <c r="B240" s="276" t="s">
        <v>47</v>
      </c>
      <c r="C240" s="130"/>
      <c r="D240" s="119" t="s">
        <v>18</v>
      </c>
      <c r="E240" s="119" t="s">
        <v>14</v>
      </c>
      <c r="F240" s="119"/>
      <c r="G240" s="119"/>
      <c r="H240" s="153">
        <f>SUM(I240:L240)</f>
        <v>0</v>
      </c>
      <c r="I240" s="153">
        <f>I241</f>
        <v>0</v>
      </c>
      <c r="J240" s="153">
        <f t="shared" ref="J240:L241" si="100">J241</f>
        <v>0</v>
      </c>
      <c r="K240" s="153">
        <f t="shared" si="100"/>
        <v>0</v>
      </c>
      <c r="L240" s="153">
        <f t="shared" si="100"/>
        <v>0</v>
      </c>
    </row>
    <row r="241" spans="1:12" s="192" customFormat="1" ht="51" hidden="1" customHeight="1">
      <c r="A241" s="190"/>
      <c r="B241" s="95" t="s">
        <v>98</v>
      </c>
      <c r="C241" s="130"/>
      <c r="D241" s="96" t="s">
        <v>18</v>
      </c>
      <c r="E241" s="96" t="s">
        <v>14</v>
      </c>
      <c r="F241" s="96" t="s">
        <v>250</v>
      </c>
      <c r="G241" s="119"/>
      <c r="H241" s="153">
        <f t="shared" ref="H241:H260" si="101">I241+J241+K241+L241</f>
        <v>0</v>
      </c>
      <c r="I241" s="154">
        <f>I242</f>
        <v>0</v>
      </c>
      <c r="J241" s="154">
        <f t="shared" si="100"/>
        <v>0</v>
      </c>
      <c r="K241" s="154">
        <f t="shared" si="100"/>
        <v>0</v>
      </c>
      <c r="L241" s="154">
        <f t="shared" si="100"/>
        <v>0</v>
      </c>
    </row>
    <row r="242" spans="1:12" s="192" customFormat="1" ht="45" hidden="1" customHeight="1">
      <c r="A242" s="190"/>
      <c r="B242" s="95" t="s">
        <v>251</v>
      </c>
      <c r="C242" s="130"/>
      <c r="D242" s="96" t="s">
        <v>18</v>
      </c>
      <c r="E242" s="96" t="s">
        <v>14</v>
      </c>
      <c r="F242" s="96" t="s">
        <v>252</v>
      </c>
      <c r="G242" s="119"/>
      <c r="H242" s="153">
        <f t="shared" si="101"/>
        <v>0</v>
      </c>
      <c r="I242" s="154">
        <f>I243+I253+I257</f>
        <v>0</v>
      </c>
      <c r="J242" s="154">
        <f>J243+J253+J257</f>
        <v>0</v>
      </c>
      <c r="K242" s="154">
        <f>K243+K253+K257</f>
        <v>0</v>
      </c>
      <c r="L242" s="154">
        <f>L243+L253+L257</f>
        <v>0</v>
      </c>
    </row>
    <row r="243" spans="1:12" s="192" customFormat="1" ht="112.5" hidden="1" customHeight="1">
      <c r="A243" s="190"/>
      <c r="B243" s="95" t="s">
        <v>473</v>
      </c>
      <c r="C243" s="130"/>
      <c r="D243" s="96" t="s">
        <v>18</v>
      </c>
      <c r="E243" s="96" t="s">
        <v>14</v>
      </c>
      <c r="F243" s="96" t="s">
        <v>253</v>
      </c>
      <c r="G243" s="119"/>
      <c r="H243" s="153">
        <f t="shared" si="101"/>
        <v>0</v>
      </c>
      <c r="I243" s="154">
        <f>I244+I250</f>
        <v>0</v>
      </c>
      <c r="J243" s="154">
        <f>J244+J250</f>
        <v>0</v>
      </c>
      <c r="K243" s="154">
        <f>K244+K250</f>
        <v>0</v>
      </c>
      <c r="L243" s="154">
        <f>L244+L250+L247</f>
        <v>0</v>
      </c>
    </row>
    <row r="244" spans="1:12" s="240" customFormat="1" ht="87" hidden="1" customHeight="1">
      <c r="A244" s="219"/>
      <c r="B244" s="95" t="s">
        <v>55</v>
      </c>
      <c r="C244" s="130"/>
      <c r="D244" s="96" t="s">
        <v>18</v>
      </c>
      <c r="E244" s="96" t="s">
        <v>14</v>
      </c>
      <c r="F244" s="96" t="s">
        <v>253</v>
      </c>
      <c r="G244" s="96" t="s">
        <v>56</v>
      </c>
      <c r="H244" s="153">
        <f t="shared" si="101"/>
        <v>0</v>
      </c>
      <c r="I244" s="154">
        <f>I245</f>
        <v>0</v>
      </c>
      <c r="J244" s="154">
        <f>J245</f>
        <v>0</v>
      </c>
      <c r="K244" s="154">
        <v>0</v>
      </c>
      <c r="L244" s="154">
        <f>L245</f>
        <v>0</v>
      </c>
    </row>
    <row r="245" spans="1:12" s="240" customFormat="1" ht="25.5" hidden="1">
      <c r="A245" s="219"/>
      <c r="B245" s="95" t="s">
        <v>67</v>
      </c>
      <c r="C245" s="130"/>
      <c r="D245" s="96" t="s">
        <v>18</v>
      </c>
      <c r="E245" s="96" t="s">
        <v>14</v>
      </c>
      <c r="F245" s="96" t="s">
        <v>253</v>
      </c>
      <c r="G245" s="96" t="s">
        <v>68</v>
      </c>
      <c r="H245" s="153">
        <f t="shared" si="101"/>
        <v>0</v>
      </c>
      <c r="I245" s="154">
        <f>I246</f>
        <v>0</v>
      </c>
      <c r="J245" s="154">
        <f>J246</f>
        <v>0</v>
      </c>
      <c r="K245" s="154">
        <f>K246</f>
        <v>0</v>
      </c>
      <c r="L245" s="154">
        <f>L246</f>
        <v>0</v>
      </c>
    </row>
    <row r="246" spans="1:12" s="240" customFormat="1" ht="25.5" hidden="1">
      <c r="A246" s="219"/>
      <c r="B246" s="95" t="s">
        <v>255</v>
      </c>
      <c r="C246" s="130"/>
      <c r="D246" s="96" t="s">
        <v>18</v>
      </c>
      <c r="E246" s="96" t="s">
        <v>14</v>
      </c>
      <c r="F246" s="96" t="s">
        <v>253</v>
      </c>
      <c r="G246" s="96" t="s">
        <v>69</v>
      </c>
      <c r="H246" s="153">
        <f t="shared" si="101"/>
        <v>0</v>
      </c>
      <c r="I246" s="268">
        <v>0</v>
      </c>
      <c r="J246" s="268">
        <v>0</v>
      </c>
      <c r="K246" s="268">
        <v>0</v>
      </c>
      <c r="L246" s="154">
        <v>0</v>
      </c>
    </row>
    <row r="247" spans="1:12" s="240" customFormat="1" ht="38.25" hidden="1">
      <c r="A247" s="219"/>
      <c r="B247" s="95" t="s">
        <v>86</v>
      </c>
      <c r="C247" s="117"/>
      <c r="D247" s="96" t="s">
        <v>18</v>
      </c>
      <c r="E247" s="96" t="s">
        <v>14</v>
      </c>
      <c r="F247" s="96" t="s">
        <v>253</v>
      </c>
      <c r="G247" s="125" t="s">
        <v>57</v>
      </c>
      <c r="H247" s="215">
        <f t="shared" ref="H247:H249" si="102">SUM(I247:L247)</f>
        <v>0</v>
      </c>
      <c r="I247" s="216">
        <f t="shared" ref="I247:L248" si="103">I248</f>
        <v>0</v>
      </c>
      <c r="J247" s="216">
        <f t="shared" si="103"/>
        <v>0</v>
      </c>
      <c r="K247" s="216">
        <f t="shared" si="103"/>
        <v>0</v>
      </c>
      <c r="L247" s="216">
        <f t="shared" si="103"/>
        <v>0</v>
      </c>
    </row>
    <row r="248" spans="1:12" s="240" customFormat="1" ht="38.25" hidden="1">
      <c r="A248" s="219"/>
      <c r="B248" s="95" t="s">
        <v>111</v>
      </c>
      <c r="C248" s="117"/>
      <c r="D248" s="96" t="s">
        <v>18</v>
      </c>
      <c r="E248" s="96" t="s">
        <v>14</v>
      </c>
      <c r="F248" s="96" t="s">
        <v>253</v>
      </c>
      <c r="G248" s="125" t="s">
        <v>59</v>
      </c>
      <c r="H248" s="215">
        <f t="shared" si="102"/>
        <v>0</v>
      </c>
      <c r="I248" s="216">
        <f t="shared" si="103"/>
        <v>0</v>
      </c>
      <c r="J248" s="216">
        <f t="shared" si="103"/>
        <v>0</v>
      </c>
      <c r="K248" s="216">
        <f t="shared" si="103"/>
        <v>0</v>
      </c>
      <c r="L248" s="216">
        <f t="shared" si="103"/>
        <v>0</v>
      </c>
    </row>
    <row r="249" spans="1:12" s="240" customFormat="1" ht="51" hidden="1">
      <c r="A249" s="219"/>
      <c r="B249" s="95" t="s">
        <v>260</v>
      </c>
      <c r="C249" s="117"/>
      <c r="D249" s="96" t="s">
        <v>18</v>
      </c>
      <c r="E249" s="96" t="s">
        <v>14</v>
      </c>
      <c r="F249" s="96" t="s">
        <v>253</v>
      </c>
      <c r="G249" s="125" t="s">
        <v>61</v>
      </c>
      <c r="H249" s="215">
        <f t="shared" si="102"/>
        <v>0</v>
      </c>
      <c r="I249" s="216">
        <v>0</v>
      </c>
      <c r="J249" s="282">
        <v>0</v>
      </c>
      <c r="K249" s="282">
        <v>0</v>
      </c>
      <c r="L249" s="282">
        <v>0</v>
      </c>
    </row>
    <row r="250" spans="1:12" s="240" customFormat="1" ht="51" hidden="1">
      <c r="A250" s="219"/>
      <c r="B250" s="95" t="s">
        <v>247</v>
      </c>
      <c r="C250" s="283"/>
      <c r="D250" s="96" t="s">
        <v>18</v>
      </c>
      <c r="E250" s="96" t="s">
        <v>14</v>
      </c>
      <c r="F250" s="96" t="s">
        <v>253</v>
      </c>
      <c r="G250" s="96" t="s">
        <v>49</v>
      </c>
      <c r="H250" s="153">
        <f t="shared" si="101"/>
        <v>0</v>
      </c>
      <c r="I250" s="154">
        <f t="shared" ref="I250:L251" si="104">I251</f>
        <v>0</v>
      </c>
      <c r="J250" s="154">
        <f t="shared" si="104"/>
        <v>0</v>
      </c>
      <c r="K250" s="154">
        <f t="shared" si="104"/>
        <v>0</v>
      </c>
      <c r="L250" s="154">
        <f t="shared" si="104"/>
        <v>0</v>
      </c>
    </row>
    <row r="251" spans="1:12" s="240" customFormat="1" hidden="1">
      <c r="A251" s="219"/>
      <c r="B251" s="95" t="s">
        <v>51</v>
      </c>
      <c r="C251" s="283"/>
      <c r="D251" s="96" t="s">
        <v>18</v>
      </c>
      <c r="E251" s="96" t="s">
        <v>14</v>
      </c>
      <c r="F251" s="96" t="s">
        <v>253</v>
      </c>
      <c r="G251" s="96" t="s">
        <v>50</v>
      </c>
      <c r="H251" s="153">
        <f t="shared" si="101"/>
        <v>0</v>
      </c>
      <c r="I251" s="154">
        <f t="shared" si="104"/>
        <v>0</v>
      </c>
      <c r="J251" s="154">
        <f t="shared" si="104"/>
        <v>0</v>
      </c>
      <c r="K251" s="154">
        <f t="shared" si="104"/>
        <v>0</v>
      </c>
      <c r="L251" s="154">
        <f t="shared" si="104"/>
        <v>0</v>
      </c>
    </row>
    <row r="252" spans="1:12" s="240" customFormat="1" ht="25.5" hidden="1">
      <c r="A252" s="219"/>
      <c r="B252" s="95" t="s">
        <v>54</v>
      </c>
      <c r="C252" s="283"/>
      <c r="D252" s="96" t="s">
        <v>18</v>
      </c>
      <c r="E252" s="96" t="s">
        <v>14</v>
      </c>
      <c r="F252" s="96" t="s">
        <v>253</v>
      </c>
      <c r="G252" s="96" t="s">
        <v>48</v>
      </c>
      <c r="H252" s="153">
        <f t="shared" si="101"/>
        <v>0</v>
      </c>
      <c r="I252" s="268">
        <v>0</v>
      </c>
      <c r="J252" s="268">
        <v>0</v>
      </c>
      <c r="K252" s="268">
        <v>0</v>
      </c>
      <c r="L252" s="154">
        <v>0</v>
      </c>
    </row>
    <row r="253" spans="1:12" s="285" customFormat="1" ht="112.5" hidden="1" customHeight="1">
      <c r="A253" s="284"/>
      <c r="B253" s="95" t="s">
        <v>474</v>
      </c>
      <c r="C253" s="130"/>
      <c r="D253" s="96" t="s">
        <v>18</v>
      </c>
      <c r="E253" s="96" t="s">
        <v>14</v>
      </c>
      <c r="F253" s="96" t="s">
        <v>254</v>
      </c>
      <c r="G253" s="119"/>
      <c r="H253" s="153">
        <f t="shared" si="101"/>
        <v>0</v>
      </c>
      <c r="I253" s="154">
        <f>I254</f>
        <v>0</v>
      </c>
      <c r="J253" s="154">
        <f t="shared" ref="J253:L253" si="105">J254</f>
        <v>0</v>
      </c>
      <c r="K253" s="154">
        <f t="shared" si="105"/>
        <v>0</v>
      </c>
      <c r="L253" s="154">
        <f t="shared" si="105"/>
        <v>0</v>
      </c>
    </row>
    <row r="254" spans="1:12" s="240" customFormat="1" ht="87" hidden="1" customHeight="1">
      <c r="A254" s="219"/>
      <c r="B254" s="95" t="s">
        <v>55</v>
      </c>
      <c r="C254" s="130"/>
      <c r="D254" s="96" t="s">
        <v>18</v>
      </c>
      <c r="E254" s="96" t="s">
        <v>14</v>
      </c>
      <c r="F254" s="96" t="s">
        <v>254</v>
      </c>
      <c r="G254" s="96" t="s">
        <v>56</v>
      </c>
      <c r="H254" s="153">
        <f t="shared" si="101"/>
        <v>0</v>
      </c>
      <c r="I254" s="154">
        <f>I255</f>
        <v>0</v>
      </c>
      <c r="J254" s="154">
        <f>J255</f>
        <v>0</v>
      </c>
      <c r="K254" s="154">
        <v>0</v>
      </c>
      <c r="L254" s="154">
        <f>L255</f>
        <v>0</v>
      </c>
    </row>
    <row r="255" spans="1:12" s="240" customFormat="1" ht="25.5" hidden="1">
      <c r="A255" s="219"/>
      <c r="B255" s="95" t="s">
        <v>67</v>
      </c>
      <c r="C255" s="130"/>
      <c r="D255" s="96" t="s">
        <v>18</v>
      </c>
      <c r="E255" s="96" t="s">
        <v>14</v>
      </c>
      <c r="F255" s="96" t="s">
        <v>254</v>
      </c>
      <c r="G255" s="96" t="s">
        <v>68</v>
      </c>
      <c r="H255" s="153">
        <f t="shared" si="101"/>
        <v>0</v>
      </c>
      <c r="I255" s="154">
        <f>I256</f>
        <v>0</v>
      </c>
      <c r="J255" s="154">
        <f>J256</f>
        <v>0</v>
      </c>
      <c r="K255" s="154">
        <f>K256</f>
        <v>0</v>
      </c>
      <c r="L255" s="154">
        <f>L256</f>
        <v>0</v>
      </c>
    </row>
    <row r="256" spans="1:12" s="240" customFormat="1" ht="51" hidden="1">
      <c r="A256" s="219"/>
      <c r="B256" s="95" t="s">
        <v>87</v>
      </c>
      <c r="C256" s="130"/>
      <c r="D256" s="96" t="s">
        <v>18</v>
      </c>
      <c r="E256" s="96" t="s">
        <v>14</v>
      </c>
      <c r="F256" s="96" t="s">
        <v>254</v>
      </c>
      <c r="G256" s="96" t="s">
        <v>69</v>
      </c>
      <c r="H256" s="153">
        <f t="shared" si="101"/>
        <v>0</v>
      </c>
      <c r="I256" s="268">
        <v>0</v>
      </c>
      <c r="J256" s="268">
        <v>0</v>
      </c>
      <c r="K256" s="268">
        <v>0</v>
      </c>
      <c r="L256" s="154">
        <v>0</v>
      </c>
    </row>
    <row r="257" spans="1:12" s="131" customFormat="1" ht="25.5" hidden="1">
      <c r="A257" s="129"/>
      <c r="B257" s="95" t="s">
        <v>539</v>
      </c>
      <c r="C257" s="130"/>
      <c r="D257" s="96" t="s">
        <v>18</v>
      </c>
      <c r="E257" s="96" t="s">
        <v>14</v>
      </c>
      <c r="F257" s="96" t="s">
        <v>559</v>
      </c>
      <c r="G257" s="96"/>
      <c r="H257" s="153">
        <f t="shared" si="101"/>
        <v>0</v>
      </c>
      <c r="I257" s="268">
        <f>I258</f>
        <v>0</v>
      </c>
      <c r="J257" s="268">
        <f t="shared" ref="J257:L257" si="106">J258</f>
        <v>0</v>
      </c>
      <c r="K257" s="268">
        <f t="shared" si="106"/>
        <v>0</v>
      </c>
      <c r="L257" s="268">
        <f t="shared" si="106"/>
        <v>0</v>
      </c>
    </row>
    <row r="258" spans="1:12" s="240" customFormat="1" ht="87" hidden="1" customHeight="1">
      <c r="A258" s="219"/>
      <c r="B258" s="95" t="s">
        <v>55</v>
      </c>
      <c r="C258" s="130"/>
      <c r="D258" s="96" t="s">
        <v>18</v>
      </c>
      <c r="E258" s="96" t="s">
        <v>14</v>
      </c>
      <c r="F258" s="96" t="s">
        <v>559</v>
      </c>
      <c r="G258" s="96" t="s">
        <v>56</v>
      </c>
      <c r="H258" s="153">
        <f t="shared" si="101"/>
        <v>0</v>
      </c>
      <c r="I258" s="154">
        <f>I259</f>
        <v>0</v>
      </c>
      <c r="J258" s="154">
        <f>J259</f>
        <v>0</v>
      </c>
      <c r="K258" s="154">
        <v>0</v>
      </c>
      <c r="L258" s="154">
        <f>L259</f>
        <v>0</v>
      </c>
    </row>
    <row r="259" spans="1:12" s="240" customFormat="1" ht="25.5" hidden="1">
      <c r="A259" s="219"/>
      <c r="B259" s="95" t="s">
        <v>67</v>
      </c>
      <c r="C259" s="130"/>
      <c r="D259" s="96" t="s">
        <v>18</v>
      </c>
      <c r="E259" s="96" t="s">
        <v>14</v>
      </c>
      <c r="F259" s="96" t="s">
        <v>559</v>
      </c>
      <c r="G259" s="96" t="s">
        <v>68</v>
      </c>
      <c r="H259" s="153">
        <f t="shared" si="101"/>
        <v>0</v>
      </c>
      <c r="I259" s="154">
        <f>I260+I261</f>
        <v>0</v>
      </c>
      <c r="J259" s="154">
        <f>J260</f>
        <v>0</v>
      </c>
      <c r="K259" s="154">
        <f>K260</f>
        <v>0</v>
      </c>
      <c r="L259" s="154">
        <f>L260</f>
        <v>0</v>
      </c>
    </row>
    <row r="260" spans="1:12" s="240" customFormat="1" ht="51" hidden="1">
      <c r="A260" s="219"/>
      <c r="B260" s="95" t="s">
        <v>87</v>
      </c>
      <c r="C260" s="130"/>
      <c r="D260" s="96" t="s">
        <v>18</v>
      </c>
      <c r="E260" s="96" t="s">
        <v>14</v>
      </c>
      <c r="F260" s="96" t="s">
        <v>559</v>
      </c>
      <c r="G260" s="96" t="s">
        <v>69</v>
      </c>
      <c r="H260" s="153">
        <f t="shared" si="101"/>
        <v>0</v>
      </c>
      <c r="I260" s="268">
        <v>0</v>
      </c>
      <c r="J260" s="268">
        <v>0</v>
      </c>
      <c r="K260" s="268">
        <v>0</v>
      </c>
      <c r="L260" s="154">
        <v>0</v>
      </c>
    </row>
    <row r="261" spans="1:12" s="132" customFormat="1" ht="38.25" hidden="1">
      <c r="A261" s="129"/>
      <c r="B261" s="95" t="s">
        <v>89</v>
      </c>
      <c r="C261" s="276"/>
      <c r="D261" s="96" t="s">
        <v>18</v>
      </c>
      <c r="E261" s="96" t="s">
        <v>14</v>
      </c>
      <c r="F261" s="96" t="s">
        <v>559</v>
      </c>
      <c r="G261" s="96" t="s">
        <v>70</v>
      </c>
      <c r="H261" s="153">
        <f t="shared" ref="H261" si="107">SUM(I261:L261)</f>
        <v>0</v>
      </c>
      <c r="I261" s="154">
        <v>0</v>
      </c>
      <c r="J261" s="268">
        <v>0</v>
      </c>
      <c r="K261" s="268">
        <v>0</v>
      </c>
      <c r="L261" s="268">
        <v>0</v>
      </c>
    </row>
    <row r="262" spans="1:12" s="229" customFormat="1" ht="30" customHeight="1">
      <c r="A262" s="222"/>
      <c r="B262" s="272" t="s">
        <v>22</v>
      </c>
      <c r="C262" s="273"/>
      <c r="D262" s="274" t="s">
        <v>18</v>
      </c>
      <c r="E262" s="274" t="s">
        <v>19</v>
      </c>
      <c r="F262" s="274"/>
      <c r="G262" s="274"/>
      <c r="H262" s="215">
        <f>I262+J262+K262+L262</f>
        <v>1161.0999999999999</v>
      </c>
      <c r="I262" s="215">
        <f>I263+I268</f>
        <v>875.1</v>
      </c>
      <c r="J262" s="215">
        <f t="shared" ref="J262:L262" si="108">J263+J268</f>
        <v>286</v>
      </c>
      <c r="K262" s="215">
        <f t="shared" si="108"/>
        <v>0</v>
      </c>
      <c r="L262" s="215">
        <f t="shared" si="108"/>
        <v>0</v>
      </c>
    </row>
    <row r="263" spans="1:12" s="229" customFormat="1" ht="89.25" hidden="1">
      <c r="A263" s="222"/>
      <c r="B263" s="211" t="s">
        <v>356</v>
      </c>
      <c r="C263" s="286"/>
      <c r="D263" s="125" t="s">
        <v>18</v>
      </c>
      <c r="E263" s="125" t="s">
        <v>19</v>
      </c>
      <c r="F263" s="125" t="s">
        <v>357</v>
      </c>
      <c r="G263" s="125"/>
      <c r="H263" s="215">
        <f t="shared" ref="H263:H278" si="109">I263+J263+K263+L263</f>
        <v>0</v>
      </c>
      <c r="I263" s="216">
        <f>I264</f>
        <v>0</v>
      </c>
      <c r="J263" s="216">
        <f t="shared" ref="J263:L266" si="110">J264</f>
        <v>0</v>
      </c>
      <c r="K263" s="216">
        <f t="shared" si="110"/>
        <v>0</v>
      </c>
      <c r="L263" s="216">
        <f t="shared" si="110"/>
        <v>0</v>
      </c>
    </row>
    <row r="264" spans="1:12" s="229" customFormat="1" ht="38.25" hidden="1">
      <c r="A264" s="222"/>
      <c r="B264" s="211" t="s">
        <v>362</v>
      </c>
      <c r="C264" s="286"/>
      <c r="D264" s="125" t="s">
        <v>18</v>
      </c>
      <c r="E264" s="125" t="s">
        <v>19</v>
      </c>
      <c r="F264" s="125" t="s">
        <v>363</v>
      </c>
      <c r="G264" s="125"/>
      <c r="H264" s="215">
        <f>SUM(I264:L264)</f>
        <v>0</v>
      </c>
      <c r="I264" s="216">
        <f>I265</f>
        <v>0</v>
      </c>
      <c r="J264" s="216">
        <f t="shared" si="110"/>
        <v>0</v>
      </c>
      <c r="K264" s="216">
        <f t="shared" si="110"/>
        <v>0</v>
      </c>
      <c r="L264" s="216">
        <f t="shared" si="110"/>
        <v>0</v>
      </c>
    </row>
    <row r="265" spans="1:12" s="229" customFormat="1" ht="140.25" hidden="1">
      <c r="A265" s="222"/>
      <c r="B265" s="211" t="s">
        <v>513</v>
      </c>
      <c r="C265" s="286"/>
      <c r="D265" s="125" t="s">
        <v>18</v>
      </c>
      <c r="E265" s="125" t="s">
        <v>19</v>
      </c>
      <c r="F265" s="125" t="s">
        <v>523</v>
      </c>
      <c r="G265" s="125"/>
      <c r="H265" s="215">
        <f t="shared" si="109"/>
        <v>0</v>
      </c>
      <c r="I265" s="216">
        <f>I266</f>
        <v>0</v>
      </c>
      <c r="J265" s="216">
        <f t="shared" si="110"/>
        <v>0</v>
      </c>
      <c r="K265" s="216">
        <f t="shared" si="110"/>
        <v>0</v>
      </c>
      <c r="L265" s="216">
        <f t="shared" si="110"/>
        <v>0</v>
      </c>
    </row>
    <row r="266" spans="1:12" s="218" customFormat="1" hidden="1">
      <c r="A266" s="214"/>
      <c r="B266" s="211" t="s">
        <v>71</v>
      </c>
      <c r="C266" s="273"/>
      <c r="D266" s="125" t="s">
        <v>18</v>
      </c>
      <c r="E266" s="125" t="s">
        <v>19</v>
      </c>
      <c r="F266" s="125" t="s">
        <v>523</v>
      </c>
      <c r="G266" s="125" t="s">
        <v>72</v>
      </c>
      <c r="H266" s="215">
        <f t="shared" si="109"/>
        <v>0</v>
      </c>
      <c r="I266" s="216">
        <f>I267</f>
        <v>0</v>
      </c>
      <c r="J266" s="216">
        <f t="shared" si="110"/>
        <v>0</v>
      </c>
      <c r="K266" s="216">
        <f t="shared" si="110"/>
        <v>0</v>
      </c>
      <c r="L266" s="216">
        <f t="shared" si="110"/>
        <v>0</v>
      </c>
    </row>
    <row r="267" spans="1:12" s="218" customFormat="1" ht="76.5" hidden="1">
      <c r="A267" s="214"/>
      <c r="B267" s="211" t="s">
        <v>334</v>
      </c>
      <c r="C267" s="273"/>
      <c r="D267" s="125" t="s">
        <v>18</v>
      </c>
      <c r="E267" s="125" t="s">
        <v>19</v>
      </c>
      <c r="F267" s="125" t="s">
        <v>523</v>
      </c>
      <c r="G267" s="125" t="s">
        <v>80</v>
      </c>
      <c r="H267" s="215">
        <f t="shared" si="109"/>
        <v>0</v>
      </c>
      <c r="I267" s="216">
        <v>0</v>
      </c>
      <c r="J267" s="216">
        <v>0</v>
      </c>
      <c r="K267" s="216">
        <v>0</v>
      </c>
      <c r="L267" s="216">
        <v>0</v>
      </c>
    </row>
    <row r="268" spans="1:12" s="14" customFormat="1" ht="63.75">
      <c r="A268" s="54"/>
      <c r="B268" s="4" t="s">
        <v>352</v>
      </c>
      <c r="C268" s="61"/>
      <c r="D268" s="6" t="s">
        <v>18</v>
      </c>
      <c r="E268" s="6" t="s">
        <v>19</v>
      </c>
      <c r="F268" s="6" t="s">
        <v>353</v>
      </c>
      <c r="G268" s="6"/>
      <c r="H268" s="140">
        <f t="shared" si="109"/>
        <v>1161.0999999999999</v>
      </c>
      <c r="I268" s="141">
        <f>I269</f>
        <v>875.1</v>
      </c>
      <c r="J268" s="141">
        <f t="shared" ref="J268:L272" si="111">J269</f>
        <v>286</v>
      </c>
      <c r="K268" s="141">
        <f t="shared" si="111"/>
        <v>0</v>
      </c>
      <c r="L268" s="141">
        <f t="shared" si="111"/>
        <v>0</v>
      </c>
    </row>
    <row r="269" spans="1:12" s="14" customFormat="1" ht="63.75">
      <c r="A269" s="54"/>
      <c r="B269" s="4" t="s">
        <v>354</v>
      </c>
      <c r="C269" s="61"/>
      <c r="D269" s="6" t="s">
        <v>18</v>
      </c>
      <c r="E269" s="6" t="s">
        <v>19</v>
      </c>
      <c r="F269" s="6" t="s">
        <v>355</v>
      </c>
      <c r="G269" s="6"/>
      <c r="H269" s="140">
        <f t="shared" si="109"/>
        <v>1161.0999999999999</v>
      </c>
      <c r="I269" s="141">
        <f>I270+I274</f>
        <v>875.1</v>
      </c>
      <c r="J269" s="141">
        <f t="shared" ref="J269:L269" si="112">J270+J274</f>
        <v>286</v>
      </c>
      <c r="K269" s="141">
        <f t="shared" si="112"/>
        <v>0</v>
      </c>
      <c r="L269" s="141">
        <f t="shared" si="112"/>
        <v>0</v>
      </c>
    </row>
    <row r="270" spans="1:12" s="14" customFormat="1" ht="25.5">
      <c r="A270" s="54"/>
      <c r="B270" s="1" t="s">
        <v>539</v>
      </c>
      <c r="C270" s="61"/>
      <c r="D270" s="6" t="s">
        <v>18</v>
      </c>
      <c r="E270" s="6" t="s">
        <v>19</v>
      </c>
      <c r="F270" s="6" t="s">
        <v>562</v>
      </c>
      <c r="G270" s="6"/>
      <c r="H270" s="140">
        <f t="shared" si="109"/>
        <v>875.1</v>
      </c>
      <c r="I270" s="141">
        <f>I271</f>
        <v>875.1</v>
      </c>
      <c r="J270" s="141">
        <f t="shared" si="111"/>
        <v>0</v>
      </c>
      <c r="K270" s="141">
        <f t="shared" si="111"/>
        <v>0</v>
      </c>
      <c r="L270" s="141">
        <f t="shared" si="111"/>
        <v>0</v>
      </c>
    </row>
    <row r="271" spans="1:12" s="14" customFormat="1" ht="38.25">
      <c r="A271" s="52"/>
      <c r="B271" s="95" t="s">
        <v>86</v>
      </c>
      <c r="C271" s="60"/>
      <c r="D271" s="6" t="s">
        <v>18</v>
      </c>
      <c r="E271" s="6" t="s">
        <v>19</v>
      </c>
      <c r="F271" s="6" t="s">
        <v>562</v>
      </c>
      <c r="G271" s="6" t="s">
        <v>57</v>
      </c>
      <c r="H271" s="140">
        <f t="shared" si="109"/>
        <v>875.1</v>
      </c>
      <c r="I271" s="141">
        <f>I272</f>
        <v>875.1</v>
      </c>
      <c r="J271" s="141">
        <f t="shared" si="111"/>
        <v>0</v>
      </c>
      <c r="K271" s="141">
        <f t="shared" si="111"/>
        <v>0</v>
      </c>
      <c r="L271" s="141">
        <f t="shared" si="111"/>
        <v>0</v>
      </c>
    </row>
    <row r="272" spans="1:12" s="14" customFormat="1" ht="42.75" customHeight="1">
      <c r="A272" s="52"/>
      <c r="B272" s="4" t="s">
        <v>111</v>
      </c>
      <c r="C272" s="60"/>
      <c r="D272" s="6" t="s">
        <v>18</v>
      </c>
      <c r="E272" s="6" t="s">
        <v>19</v>
      </c>
      <c r="F272" s="6" t="s">
        <v>562</v>
      </c>
      <c r="G272" s="6" t="s">
        <v>59</v>
      </c>
      <c r="H272" s="140">
        <f t="shared" si="109"/>
        <v>875.1</v>
      </c>
      <c r="I272" s="141">
        <f>I273</f>
        <v>875.1</v>
      </c>
      <c r="J272" s="141">
        <f t="shared" si="111"/>
        <v>0</v>
      </c>
      <c r="K272" s="141">
        <f t="shared" si="111"/>
        <v>0</v>
      </c>
      <c r="L272" s="141">
        <f t="shared" si="111"/>
        <v>0</v>
      </c>
    </row>
    <row r="273" spans="1:12" s="14" customFormat="1" ht="53.25" customHeight="1">
      <c r="A273" s="52"/>
      <c r="B273" s="4" t="s">
        <v>260</v>
      </c>
      <c r="C273" s="60"/>
      <c r="D273" s="6" t="s">
        <v>18</v>
      </c>
      <c r="E273" s="6" t="s">
        <v>19</v>
      </c>
      <c r="F273" s="6" t="s">
        <v>562</v>
      </c>
      <c r="G273" s="6" t="s">
        <v>61</v>
      </c>
      <c r="H273" s="140">
        <f t="shared" si="109"/>
        <v>875.1</v>
      </c>
      <c r="I273" s="141">
        <f>875.1</f>
        <v>875.1</v>
      </c>
      <c r="J273" s="302">
        <f>'приложение 8.1.'!J283</f>
        <v>0</v>
      </c>
      <c r="K273" s="302">
        <f>'приложение 8.1.'!K283</f>
        <v>0</v>
      </c>
      <c r="L273" s="302">
        <f>'приложение 8.1.'!L283</f>
        <v>0</v>
      </c>
    </row>
    <row r="274" spans="1:12" s="53" customFormat="1" ht="229.5">
      <c r="A274" s="58"/>
      <c r="B274" s="4" t="s">
        <v>514</v>
      </c>
      <c r="C274" s="59"/>
      <c r="D274" s="6" t="s">
        <v>18</v>
      </c>
      <c r="E274" s="6" t="s">
        <v>19</v>
      </c>
      <c r="F274" s="6" t="s">
        <v>524</v>
      </c>
      <c r="G274" s="6"/>
      <c r="H274" s="140">
        <f>I274+J274+K274+L274</f>
        <v>286</v>
      </c>
      <c r="I274" s="141">
        <f t="shared" ref="I274:L276" si="113">I275</f>
        <v>0</v>
      </c>
      <c r="J274" s="141">
        <f t="shared" si="113"/>
        <v>286</v>
      </c>
      <c r="K274" s="141">
        <f t="shared" si="113"/>
        <v>0</v>
      </c>
      <c r="L274" s="141">
        <f t="shared" si="113"/>
        <v>0</v>
      </c>
    </row>
    <row r="275" spans="1:12" s="14" customFormat="1" ht="38.25">
      <c r="A275" s="52"/>
      <c r="B275" s="95" t="s">
        <v>86</v>
      </c>
      <c r="C275" s="60"/>
      <c r="D275" s="6" t="s">
        <v>18</v>
      </c>
      <c r="E275" s="6" t="s">
        <v>19</v>
      </c>
      <c r="F275" s="6" t="s">
        <v>524</v>
      </c>
      <c r="G275" s="6" t="s">
        <v>57</v>
      </c>
      <c r="H275" s="140">
        <f>I275+J275+K275+L275</f>
        <v>286</v>
      </c>
      <c r="I275" s="141">
        <f t="shared" si="113"/>
        <v>0</v>
      </c>
      <c r="J275" s="141">
        <f t="shared" si="113"/>
        <v>286</v>
      </c>
      <c r="K275" s="141">
        <f t="shared" si="113"/>
        <v>0</v>
      </c>
      <c r="L275" s="141">
        <f t="shared" si="113"/>
        <v>0</v>
      </c>
    </row>
    <row r="276" spans="1:12" s="14" customFormat="1" ht="42.75" customHeight="1">
      <c r="A276" s="52"/>
      <c r="B276" s="4" t="s">
        <v>111</v>
      </c>
      <c r="C276" s="60"/>
      <c r="D276" s="6" t="s">
        <v>18</v>
      </c>
      <c r="E276" s="6" t="s">
        <v>19</v>
      </c>
      <c r="F276" s="6" t="s">
        <v>524</v>
      </c>
      <c r="G276" s="6" t="s">
        <v>59</v>
      </c>
      <c r="H276" s="140">
        <f>I276+J276+K276+L276</f>
        <v>286</v>
      </c>
      <c r="I276" s="141">
        <f t="shared" si="113"/>
        <v>0</v>
      </c>
      <c r="J276" s="141">
        <f t="shared" si="113"/>
        <v>286</v>
      </c>
      <c r="K276" s="141">
        <f t="shared" si="113"/>
        <v>0</v>
      </c>
      <c r="L276" s="141">
        <f t="shared" si="113"/>
        <v>0</v>
      </c>
    </row>
    <row r="277" spans="1:12" s="14" customFormat="1" ht="53.25" customHeight="1">
      <c r="A277" s="52"/>
      <c r="B277" s="4" t="s">
        <v>260</v>
      </c>
      <c r="C277" s="60"/>
      <c r="D277" s="6" t="s">
        <v>18</v>
      </c>
      <c r="E277" s="6" t="s">
        <v>19</v>
      </c>
      <c r="F277" s="6" t="s">
        <v>524</v>
      </c>
      <c r="G277" s="6" t="s">
        <v>61</v>
      </c>
      <c r="H277" s="140">
        <f>I277+J277+K277+L277</f>
        <v>286</v>
      </c>
      <c r="I277" s="302">
        <v>0</v>
      </c>
      <c r="J277" s="141">
        <f>286</f>
        <v>286</v>
      </c>
      <c r="K277" s="302">
        <v>0</v>
      </c>
      <c r="L277" s="302">
        <f>'приложение 8.1.'!L287</f>
        <v>0</v>
      </c>
    </row>
    <row r="278" spans="1:12" s="229" customFormat="1">
      <c r="A278" s="222"/>
      <c r="B278" s="117" t="s">
        <v>129</v>
      </c>
      <c r="C278" s="273"/>
      <c r="D278" s="274" t="s">
        <v>18</v>
      </c>
      <c r="E278" s="274" t="s">
        <v>23</v>
      </c>
      <c r="F278" s="274"/>
      <c r="G278" s="274"/>
      <c r="H278" s="215">
        <f t="shared" si="109"/>
        <v>98.2</v>
      </c>
      <c r="I278" s="215">
        <f>I279</f>
        <v>98.2</v>
      </c>
      <c r="J278" s="215">
        <f t="shared" ref="J278:L281" si="114">J279</f>
        <v>0</v>
      </c>
      <c r="K278" s="215">
        <f t="shared" si="114"/>
        <v>0</v>
      </c>
      <c r="L278" s="215">
        <f t="shared" si="114"/>
        <v>0</v>
      </c>
    </row>
    <row r="279" spans="1:12" s="217" customFormat="1" ht="41.25" customHeight="1">
      <c r="A279" s="214"/>
      <c r="B279" s="211" t="s">
        <v>335</v>
      </c>
      <c r="C279" s="273"/>
      <c r="D279" s="125" t="s">
        <v>18</v>
      </c>
      <c r="E279" s="125" t="s">
        <v>23</v>
      </c>
      <c r="F279" s="125" t="s">
        <v>336</v>
      </c>
      <c r="G279" s="125"/>
      <c r="H279" s="215">
        <f t="shared" ref="H279:H280" si="115">SUM(I279:L279)</f>
        <v>98.2</v>
      </c>
      <c r="I279" s="216">
        <f>I280</f>
        <v>98.2</v>
      </c>
      <c r="J279" s="216">
        <f t="shared" si="114"/>
        <v>0</v>
      </c>
      <c r="K279" s="216">
        <f t="shared" si="114"/>
        <v>0</v>
      </c>
      <c r="L279" s="216">
        <f t="shared" si="114"/>
        <v>0</v>
      </c>
    </row>
    <row r="280" spans="1:12" s="217" customFormat="1" ht="18.75" customHeight="1">
      <c r="A280" s="214"/>
      <c r="B280" s="211" t="s">
        <v>337</v>
      </c>
      <c r="C280" s="273"/>
      <c r="D280" s="125" t="s">
        <v>18</v>
      </c>
      <c r="E280" s="125" t="s">
        <v>23</v>
      </c>
      <c r="F280" s="125" t="s">
        <v>338</v>
      </c>
      <c r="G280" s="125"/>
      <c r="H280" s="215">
        <f t="shared" si="115"/>
        <v>98.2</v>
      </c>
      <c r="I280" s="216">
        <f>I281</f>
        <v>98.2</v>
      </c>
      <c r="J280" s="216">
        <f t="shared" si="114"/>
        <v>0</v>
      </c>
      <c r="K280" s="216">
        <f t="shared" si="114"/>
        <v>0</v>
      </c>
      <c r="L280" s="216">
        <f t="shared" si="114"/>
        <v>0</v>
      </c>
    </row>
    <row r="281" spans="1:12" s="217" customFormat="1" ht="25.5">
      <c r="A281" s="214"/>
      <c r="B281" s="95" t="s">
        <v>539</v>
      </c>
      <c r="C281" s="273"/>
      <c r="D281" s="125" t="s">
        <v>18</v>
      </c>
      <c r="E281" s="125" t="s">
        <v>23</v>
      </c>
      <c r="F281" s="125" t="s">
        <v>560</v>
      </c>
      <c r="G281" s="125"/>
      <c r="H281" s="215">
        <f>SUM(I281:L281)</f>
        <v>98.2</v>
      </c>
      <c r="I281" s="216">
        <f>I282</f>
        <v>98.2</v>
      </c>
      <c r="J281" s="216">
        <f t="shared" si="114"/>
        <v>0</v>
      </c>
      <c r="K281" s="216">
        <f t="shared" si="114"/>
        <v>0</v>
      </c>
      <c r="L281" s="216">
        <f t="shared" si="114"/>
        <v>0</v>
      </c>
    </row>
    <row r="282" spans="1:12" s="218" customFormat="1">
      <c r="A282" s="214"/>
      <c r="B282" s="211" t="s">
        <v>71</v>
      </c>
      <c r="C282" s="286"/>
      <c r="D282" s="125" t="s">
        <v>18</v>
      </c>
      <c r="E282" s="125" t="s">
        <v>23</v>
      </c>
      <c r="F282" s="125" t="s">
        <v>560</v>
      </c>
      <c r="G282" s="125" t="s">
        <v>72</v>
      </c>
      <c r="H282" s="215">
        <f t="shared" ref="H282:H283" si="116">I282+J282+K282+L282</f>
        <v>98.2</v>
      </c>
      <c r="I282" s="216">
        <f>I283</f>
        <v>98.2</v>
      </c>
      <c r="J282" s="216">
        <f>J283</f>
        <v>0</v>
      </c>
      <c r="K282" s="216">
        <f>K283</f>
        <v>0</v>
      </c>
      <c r="L282" s="216">
        <f>L283</f>
        <v>0</v>
      </c>
    </row>
    <row r="283" spans="1:12" s="218" customFormat="1" ht="63.75">
      <c r="A283" s="214"/>
      <c r="B283" s="211" t="s">
        <v>79</v>
      </c>
      <c r="C283" s="286"/>
      <c r="D283" s="125" t="s">
        <v>18</v>
      </c>
      <c r="E283" s="125" t="s">
        <v>23</v>
      </c>
      <c r="F283" s="125" t="s">
        <v>560</v>
      </c>
      <c r="G283" s="125" t="s">
        <v>80</v>
      </c>
      <c r="H283" s="215">
        <f t="shared" si="116"/>
        <v>98.2</v>
      </c>
      <c r="I283" s="216">
        <f>98.2</f>
        <v>98.2</v>
      </c>
      <c r="J283" s="216">
        <v>0</v>
      </c>
      <c r="K283" s="216">
        <v>0</v>
      </c>
      <c r="L283" s="216">
        <v>0</v>
      </c>
    </row>
    <row r="284" spans="1:12" s="287" customFormat="1">
      <c r="A284" s="222"/>
      <c r="B284" s="272" t="s">
        <v>43</v>
      </c>
      <c r="C284" s="273"/>
      <c r="D284" s="274" t="s">
        <v>18</v>
      </c>
      <c r="E284" s="274" t="s">
        <v>21</v>
      </c>
      <c r="F284" s="274"/>
      <c r="G284" s="274"/>
      <c r="H284" s="215">
        <f>SUM(I284:L284)</f>
        <v>254.69999999999982</v>
      </c>
      <c r="I284" s="215">
        <f>I286+I335</f>
        <v>1819.6</v>
      </c>
      <c r="J284" s="215">
        <f>J286+J335</f>
        <v>0</v>
      </c>
      <c r="K284" s="215">
        <f>K286+K335</f>
        <v>-1564.9</v>
      </c>
      <c r="L284" s="215">
        <f>L286+L335</f>
        <v>0</v>
      </c>
    </row>
    <row r="285" spans="1:12" s="128" customFormat="1" ht="25.5">
      <c r="A285" s="190"/>
      <c r="B285" s="95" t="s">
        <v>92</v>
      </c>
      <c r="C285" s="130"/>
      <c r="D285" s="96" t="s">
        <v>18</v>
      </c>
      <c r="E285" s="96" t="s">
        <v>21</v>
      </c>
      <c r="F285" s="96"/>
      <c r="G285" s="96"/>
      <c r="H285" s="153">
        <f>I285+J285+K285+L285</f>
        <v>0</v>
      </c>
      <c r="I285" s="154">
        <f>I297+I322+I341</f>
        <v>0</v>
      </c>
      <c r="J285" s="154">
        <f>J297+J322+J341</f>
        <v>0</v>
      </c>
      <c r="K285" s="154">
        <f>K297+K322+K341</f>
        <v>0</v>
      </c>
      <c r="L285" s="154">
        <f>L297+L322+L341</f>
        <v>0</v>
      </c>
    </row>
    <row r="286" spans="1:12" ht="38.25">
      <c r="A286" s="219"/>
      <c r="B286" s="211" t="s">
        <v>335</v>
      </c>
      <c r="C286" s="273"/>
      <c r="D286" s="125" t="s">
        <v>18</v>
      </c>
      <c r="E286" s="125" t="s">
        <v>21</v>
      </c>
      <c r="F286" s="125" t="s">
        <v>336</v>
      </c>
      <c r="G286" s="125"/>
      <c r="H286" s="215">
        <f>I286+J286+K286+L286</f>
        <v>254.69999999999982</v>
      </c>
      <c r="I286" s="216">
        <f>I287</f>
        <v>1819.6</v>
      </c>
      <c r="J286" s="216">
        <f t="shared" ref="J286:L286" si="117">J287</f>
        <v>0</v>
      </c>
      <c r="K286" s="216">
        <f t="shared" si="117"/>
        <v>-1564.9</v>
      </c>
      <c r="L286" s="216">
        <f t="shared" si="117"/>
        <v>0</v>
      </c>
    </row>
    <row r="287" spans="1:12" ht="25.5">
      <c r="A287" s="219"/>
      <c r="B287" s="211" t="s">
        <v>339</v>
      </c>
      <c r="C287" s="273"/>
      <c r="D287" s="125" t="s">
        <v>18</v>
      </c>
      <c r="E287" s="125" t="s">
        <v>21</v>
      </c>
      <c r="F287" s="125" t="s">
        <v>340</v>
      </c>
      <c r="G287" s="125"/>
      <c r="H287" s="215">
        <f t="shared" ref="H287:H293" si="118">SUM(I287:L287)</f>
        <v>254.69999999999982</v>
      </c>
      <c r="I287" s="216">
        <f>I288+I310</f>
        <v>1819.6</v>
      </c>
      <c r="J287" s="216">
        <f>J288+J310</f>
        <v>0</v>
      </c>
      <c r="K287" s="216">
        <f>K288+K310</f>
        <v>-1564.9</v>
      </c>
      <c r="L287" s="216">
        <f>L288+L310</f>
        <v>0</v>
      </c>
    </row>
    <row r="288" spans="1:12" ht="38.25">
      <c r="A288" s="219"/>
      <c r="B288" s="211" t="s">
        <v>341</v>
      </c>
      <c r="C288" s="273"/>
      <c r="D288" s="125" t="s">
        <v>18</v>
      </c>
      <c r="E288" s="125" t="s">
        <v>21</v>
      </c>
      <c r="F288" s="125" t="s">
        <v>342</v>
      </c>
      <c r="G288" s="125"/>
      <c r="H288" s="215">
        <f t="shared" si="118"/>
        <v>99</v>
      </c>
      <c r="I288" s="216">
        <f>I289+I293+I298+I302+I306</f>
        <v>335.5</v>
      </c>
      <c r="J288" s="216">
        <f t="shared" ref="J288:L288" si="119">J289+J293+J298+J302+J306</f>
        <v>0</v>
      </c>
      <c r="K288" s="216">
        <f t="shared" si="119"/>
        <v>-236.5</v>
      </c>
      <c r="L288" s="216">
        <f t="shared" si="119"/>
        <v>0</v>
      </c>
    </row>
    <row r="289" spans="1:12" s="217" customFormat="1" ht="25.5">
      <c r="A289" s="214"/>
      <c r="B289" s="95" t="s">
        <v>539</v>
      </c>
      <c r="C289" s="273"/>
      <c r="D289" s="125" t="s">
        <v>18</v>
      </c>
      <c r="E289" s="125" t="s">
        <v>21</v>
      </c>
      <c r="F289" s="125" t="s">
        <v>595</v>
      </c>
      <c r="G289" s="125"/>
      <c r="H289" s="215">
        <f>SUM(I289:L289)</f>
        <v>99</v>
      </c>
      <c r="I289" s="216">
        <f>I290</f>
        <v>99</v>
      </c>
      <c r="J289" s="216">
        <f t="shared" ref="J289:L289" si="120">J290</f>
        <v>0</v>
      </c>
      <c r="K289" s="216">
        <f t="shared" si="120"/>
        <v>0</v>
      </c>
      <c r="L289" s="216">
        <f t="shared" si="120"/>
        <v>0</v>
      </c>
    </row>
    <row r="290" spans="1:12" s="218" customFormat="1" ht="38.25">
      <c r="A290" s="214"/>
      <c r="B290" s="211" t="s">
        <v>344</v>
      </c>
      <c r="C290" s="286"/>
      <c r="D290" s="125" t="s">
        <v>18</v>
      </c>
      <c r="E290" s="125" t="s">
        <v>21</v>
      </c>
      <c r="F290" s="125" t="s">
        <v>595</v>
      </c>
      <c r="G290" s="125" t="s">
        <v>77</v>
      </c>
      <c r="H290" s="215">
        <f t="shared" ref="H290:H291" si="121">I290+J290+K290+L290</f>
        <v>99</v>
      </c>
      <c r="I290" s="216">
        <f>I291</f>
        <v>99</v>
      </c>
      <c r="J290" s="216">
        <f>J291</f>
        <v>0</v>
      </c>
      <c r="K290" s="216">
        <f>K291</f>
        <v>0</v>
      </c>
      <c r="L290" s="216">
        <f>L291</f>
        <v>0</v>
      </c>
    </row>
    <row r="291" spans="1:12" s="218" customFormat="1">
      <c r="A291" s="214"/>
      <c r="B291" s="211" t="s">
        <v>35</v>
      </c>
      <c r="C291" s="286"/>
      <c r="D291" s="125" t="s">
        <v>18</v>
      </c>
      <c r="E291" s="125" t="s">
        <v>21</v>
      </c>
      <c r="F291" s="125" t="s">
        <v>595</v>
      </c>
      <c r="G291" s="125" t="s">
        <v>78</v>
      </c>
      <c r="H291" s="215">
        <f t="shared" si="121"/>
        <v>99</v>
      </c>
      <c r="I291" s="216">
        <f>I292</f>
        <v>99</v>
      </c>
      <c r="J291" s="216">
        <v>0</v>
      </c>
      <c r="K291" s="216">
        <v>0</v>
      </c>
      <c r="L291" s="216">
        <v>0</v>
      </c>
    </row>
    <row r="292" spans="1:12" s="218" customFormat="1" ht="51">
      <c r="A292" s="214"/>
      <c r="B292" s="211" t="s">
        <v>90</v>
      </c>
      <c r="C292" s="117"/>
      <c r="D292" s="96" t="s">
        <v>18</v>
      </c>
      <c r="E292" s="96" t="s">
        <v>21</v>
      </c>
      <c r="F292" s="125" t="s">
        <v>595</v>
      </c>
      <c r="G292" s="125" t="s">
        <v>91</v>
      </c>
      <c r="H292" s="215">
        <f>SUM(I292:L292)</f>
        <v>99</v>
      </c>
      <c r="I292" s="216">
        <v>99</v>
      </c>
      <c r="J292" s="216">
        <v>0</v>
      </c>
      <c r="K292" s="216">
        <v>0</v>
      </c>
      <c r="L292" s="216">
        <v>0</v>
      </c>
    </row>
    <row r="293" spans="1:12" ht="114.75" hidden="1">
      <c r="A293" s="219"/>
      <c r="B293" s="211" t="s">
        <v>475</v>
      </c>
      <c r="C293" s="273"/>
      <c r="D293" s="125" t="s">
        <v>18</v>
      </c>
      <c r="E293" s="125" t="s">
        <v>21</v>
      </c>
      <c r="F293" s="125" t="s">
        <v>343</v>
      </c>
      <c r="G293" s="125"/>
      <c r="H293" s="215">
        <f t="shared" si="118"/>
        <v>0</v>
      </c>
      <c r="I293" s="216">
        <f>I294</f>
        <v>0</v>
      </c>
      <c r="J293" s="216">
        <f t="shared" ref="J293:L295" si="122">J294</f>
        <v>0</v>
      </c>
      <c r="K293" s="216">
        <f t="shared" si="122"/>
        <v>0</v>
      </c>
      <c r="L293" s="216">
        <f t="shared" si="122"/>
        <v>0</v>
      </c>
    </row>
    <row r="294" spans="1:12" ht="38.25" hidden="1">
      <c r="A294" s="219"/>
      <c r="B294" s="211" t="s">
        <v>344</v>
      </c>
      <c r="C294" s="273"/>
      <c r="D294" s="125" t="s">
        <v>18</v>
      </c>
      <c r="E294" s="125" t="s">
        <v>21</v>
      </c>
      <c r="F294" s="125" t="s">
        <v>343</v>
      </c>
      <c r="G294" s="125" t="s">
        <v>77</v>
      </c>
      <c r="H294" s="215">
        <f>SUM(I294:L294)</f>
        <v>0</v>
      </c>
      <c r="I294" s="216">
        <f>I295</f>
        <v>0</v>
      </c>
      <c r="J294" s="216">
        <f t="shared" si="122"/>
        <v>0</v>
      </c>
      <c r="K294" s="216">
        <f t="shared" si="122"/>
        <v>0</v>
      </c>
      <c r="L294" s="216">
        <f t="shared" si="122"/>
        <v>0</v>
      </c>
    </row>
    <row r="295" spans="1:12" hidden="1">
      <c r="A295" s="219"/>
      <c r="B295" s="211" t="s">
        <v>35</v>
      </c>
      <c r="C295" s="273"/>
      <c r="D295" s="125" t="s">
        <v>18</v>
      </c>
      <c r="E295" s="125" t="s">
        <v>21</v>
      </c>
      <c r="F295" s="125" t="s">
        <v>343</v>
      </c>
      <c r="G295" s="125" t="s">
        <v>78</v>
      </c>
      <c r="H295" s="215">
        <f>SUM(I295:L295)</f>
        <v>0</v>
      </c>
      <c r="I295" s="216">
        <f>I296</f>
        <v>0</v>
      </c>
      <c r="J295" s="216">
        <f t="shared" si="122"/>
        <v>0</v>
      </c>
      <c r="K295" s="216">
        <v>0</v>
      </c>
      <c r="L295" s="216">
        <f t="shared" si="122"/>
        <v>0</v>
      </c>
    </row>
    <row r="296" spans="1:12" ht="51" hidden="1">
      <c r="A296" s="219"/>
      <c r="B296" s="211" t="s">
        <v>90</v>
      </c>
      <c r="C296" s="273"/>
      <c r="D296" s="125" t="s">
        <v>18</v>
      </c>
      <c r="E296" s="125" t="s">
        <v>21</v>
      </c>
      <c r="F296" s="125" t="s">
        <v>343</v>
      </c>
      <c r="G296" s="125" t="s">
        <v>91</v>
      </c>
      <c r="H296" s="215">
        <f>SUM(I296:L296)</f>
        <v>0</v>
      </c>
      <c r="I296" s="216">
        <v>0</v>
      </c>
      <c r="J296" s="216">
        <v>0</v>
      </c>
      <c r="K296" s="216">
        <v>0</v>
      </c>
      <c r="L296" s="216">
        <v>0</v>
      </c>
    </row>
    <row r="297" spans="1:12" hidden="1">
      <c r="A297" s="219"/>
      <c r="B297" s="211" t="s">
        <v>453</v>
      </c>
      <c r="C297" s="273"/>
      <c r="D297" s="125" t="s">
        <v>18</v>
      </c>
      <c r="E297" s="125" t="s">
        <v>21</v>
      </c>
      <c r="F297" s="125" t="s">
        <v>343</v>
      </c>
      <c r="G297" s="125" t="s">
        <v>91</v>
      </c>
      <c r="H297" s="215">
        <f>SUBTOTAL(9,I297:L297)</f>
        <v>0</v>
      </c>
      <c r="I297" s="216">
        <v>0</v>
      </c>
      <c r="J297" s="216">
        <v>0</v>
      </c>
      <c r="K297" s="216">
        <v>0</v>
      </c>
      <c r="L297" s="216">
        <v>0</v>
      </c>
    </row>
    <row r="298" spans="1:12" ht="153">
      <c r="A298" s="219"/>
      <c r="B298" s="238" t="s">
        <v>619</v>
      </c>
      <c r="C298" s="273"/>
      <c r="D298" s="125" t="s">
        <v>18</v>
      </c>
      <c r="E298" s="125" t="s">
        <v>21</v>
      </c>
      <c r="F298" s="125" t="s">
        <v>620</v>
      </c>
      <c r="G298" s="125"/>
      <c r="H298" s="215">
        <f>SUM(I298:L298)</f>
        <v>238.9</v>
      </c>
      <c r="I298" s="216">
        <f>I299</f>
        <v>238.9</v>
      </c>
      <c r="J298" s="216">
        <f t="shared" ref="J298:L298" si="123">J299</f>
        <v>0</v>
      </c>
      <c r="K298" s="216">
        <f t="shared" si="123"/>
        <v>0</v>
      </c>
      <c r="L298" s="216">
        <f t="shared" si="123"/>
        <v>0</v>
      </c>
    </row>
    <row r="299" spans="1:12" ht="38.25">
      <c r="A299" s="219"/>
      <c r="B299" s="211" t="s">
        <v>344</v>
      </c>
      <c r="C299" s="273"/>
      <c r="D299" s="125" t="s">
        <v>18</v>
      </c>
      <c r="E299" s="125" t="s">
        <v>21</v>
      </c>
      <c r="F299" s="125" t="s">
        <v>620</v>
      </c>
      <c r="G299" s="125" t="s">
        <v>77</v>
      </c>
      <c r="H299" s="215">
        <f>SUM(I299:L299)</f>
        <v>238.9</v>
      </c>
      <c r="I299" s="216">
        <f>I300</f>
        <v>238.9</v>
      </c>
      <c r="J299" s="216">
        <f t="shared" ref="J299:L300" si="124">J300</f>
        <v>0</v>
      </c>
      <c r="K299" s="216">
        <f t="shared" si="124"/>
        <v>0</v>
      </c>
      <c r="L299" s="216">
        <f t="shared" si="124"/>
        <v>0</v>
      </c>
    </row>
    <row r="300" spans="1:12">
      <c r="A300" s="219"/>
      <c r="B300" s="211" t="s">
        <v>35</v>
      </c>
      <c r="C300" s="273"/>
      <c r="D300" s="125" t="s">
        <v>18</v>
      </c>
      <c r="E300" s="125" t="s">
        <v>21</v>
      </c>
      <c r="F300" s="125" t="s">
        <v>620</v>
      </c>
      <c r="G300" s="125" t="s">
        <v>78</v>
      </c>
      <c r="H300" s="215">
        <f>SUM(I300:L300)</f>
        <v>238.9</v>
      </c>
      <c r="I300" s="216">
        <f>I301</f>
        <v>238.9</v>
      </c>
      <c r="J300" s="216">
        <f t="shared" si="124"/>
        <v>0</v>
      </c>
      <c r="K300" s="216">
        <v>0</v>
      </c>
      <c r="L300" s="216">
        <f t="shared" si="124"/>
        <v>0</v>
      </c>
    </row>
    <row r="301" spans="1:12" ht="51">
      <c r="A301" s="219"/>
      <c r="B301" s="211" t="s">
        <v>90</v>
      </c>
      <c r="C301" s="273"/>
      <c r="D301" s="125" t="s">
        <v>18</v>
      </c>
      <c r="E301" s="125" t="s">
        <v>21</v>
      </c>
      <c r="F301" s="125" t="s">
        <v>620</v>
      </c>
      <c r="G301" s="125" t="s">
        <v>91</v>
      </c>
      <c r="H301" s="215">
        <f>SUM(I301:L301)</f>
        <v>238.9</v>
      </c>
      <c r="I301" s="216">
        <f>238.9</f>
        <v>238.9</v>
      </c>
      <c r="J301" s="216">
        <v>0</v>
      </c>
      <c r="K301" s="216">
        <v>0</v>
      </c>
      <c r="L301" s="216">
        <v>0</v>
      </c>
    </row>
    <row r="302" spans="1:12" ht="229.5">
      <c r="A302" s="219"/>
      <c r="B302" s="211" t="s">
        <v>476</v>
      </c>
      <c r="C302" s="273"/>
      <c r="D302" s="125" t="s">
        <v>18</v>
      </c>
      <c r="E302" s="125" t="s">
        <v>21</v>
      </c>
      <c r="F302" s="125" t="s">
        <v>345</v>
      </c>
      <c r="G302" s="125"/>
      <c r="H302" s="215">
        <f t="shared" ref="H302:H318" si="125">SUM(I302:L302)</f>
        <v>-236.5</v>
      </c>
      <c r="I302" s="216">
        <f>I303</f>
        <v>0</v>
      </c>
      <c r="J302" s="216">
        <f t="shared" ref="J302:L304" si="126">J303</f>
        <v>0</v>
      </c>
      <c r="K302" s="216">
        <f t="shared" si="126"/>
        <v>-236.5</v>
      </c>
      <c r="L302" s="216">
        <f t="shared" si="126"/>
        <v>0</v>
      </c>
    </row>
    <row r="303" spans="1:12" ht="38.25">
      <c r="A303" s="219"/>
      <c r="B303" s="211" t="s">
        <v>344</v>
      </c>
      <c r="C303" s="273"/>
      <c r="D303" s="125" t="s">
        <v>18</v>
      </c>
      <c r="E303" s="125" t="s">
        <v>21</v>
      </c>
      <c r="F303" s="125" t="s">
        <v>345</v>
      </c>
      <c r="G303" s="125" t="s">
        <v>77</v>
      </c>
      <c r="H303" s="215">
        <f t="shared" si="125"/>
        <v>-236.5</v>
      </c>
      <c r="I303" s="216">
        <f>I304</f>
        <v>0</v>
      </c>
      <c r="J303" s="216">
        <f t="shared" si="126"/>
        <v>0</v>
      </c>
      <c r="K303" s="216">
        <f t="shared" si="126"/>
        <v>-236.5</v>
      </c>
      <c r="L303" s="216">
        <f t="shared" si="126"/>
        <v>0</v>
      </c>
    </row>
    <row r="304" spans="1:12">
      <c r="A304" s="219"/>
      <c r="B304" s="211" t="s">
        <v>35</v>
      </c>
      <c r="C304" s="273"/>
      <c r="D304" s="125" t="s">
        <v>18</v>
      </c>
      <c r="E304" s="125" t="s">
        <v>21</v>
      </c>
      <c r="F304" s="125" t="s">
        <v>345</v>
      </c>
      <c r="G304" s="125" t="s">
        <v>78</v>
      </c>
      <c r="H304" s="215">
        <f t="shared" si="125"/>
        <v>-236.5</v>
      </c>
      <c r="I304" s="216">
        <f>I305</f>
        <v>0</v>
      </c>
      <c r="J304" s="216">
        <f t="shared" si="126"/>
        <v>0</v>
      </c>
      <c r="K304" s="216">
        <f>K305</f>
        <v>-236.5</v>
      </c>
      <c r="L304" s="216">
        <f t="shared" si="126"/>
        <v>0</v>
      </c>
    </row>
    <row r="305" spans="1:12" ht="51">
      <c r="A305" s="219"/>
      <c r="B305" s="211" t="s">
        <v>90</v>
      </c>
      <c r="C305" s="273"/>
      <c r="D305" s="125" t="s">
        <v>18</v>
      </c>
      <c r="E305" s="125" t="s">
        <v>21</v>
      </c>
      <c r="F305" s="125" t="s">
        <v>345</v>
      </c>
      <c r="G305" s="125" t="s">
        <v>91</v>
      </c>
      <c r="H305" s="215">
        <f t="shared" si="125"/>
        <v>-236.5</v>
      </c>
      <c r="I305" s="216">
        <v>0</v>
      </c>
      <c r="J305" s="216">
        <v>0</v>
      </c>
      <c r="K305" s="216">
        <f>-236.5</f>
        <v>-236.5</v>
      </c>
      <c r="L305" s="216">
        <v>0</v>
      </c>
    </row>
    <row r="306" spans="1:12" ht="255">
      <c r="A306" s="219"/>
      <c r="B306" s="211" t="s">
        <v>477</v>
      </c>
      <c r="C306" s="273"/>
      <c r="D306" s="125" t="s">
        <v>18</v>
      </c>
      <c r="E306" s="125" t="s">
        <v>21</v>
      </c>
      <c r="F306" s="125" t="s">
        <v>346</v>
      </c>
      <c r="G306" s="125"/>
      <c r="H306" s="215">
        <f t="shared" si="125"/>
        <v>-2.4</v>
      </c>
      <c r="I306" s="216">
        <f>I307</f>
        <v>-2.4</v>
      </c>
      <c r="J306" s="216">
        <f t="shared" ref="J306:L308" si="127">J307</f>
        <v>0</v>
      </c>
      <c r="K306" s="216">
        <f t="shared" si="127"/>
        <v>0</v>
      </c>
      <c r="L306" s="216">
        <f t="shared" si="127"/>
        <v>0</v>
      </c>
    </row>
    <row r="307" spans="1:12" ht="38.25">
      <c r="A307" s="219"/>
      <c r="B307" s="211" t="s">
        <v>344</v>
      </c>
      <c r="C307" s="273"/>
      <c r="D307" s="125" t="s">
        <v>18</v>
      </c>
      <c r="E307" s="125" t="s">
        <v>21</v>
      </c>
      <c r="F307" s="125" t="s">
        <v>346</v>
      </c>
      <c r="G307" s="125" t="s">
        <v>77</v>
      </c>
      <c r="H307" s="215">
        <f t="shared" si="125"/>
        <v>-2.4</v>
      </c>
      <c r="I307" s="216">
        <f>I308</f>
        <v>-2.4</v>
      </c>
      <c r="J307" s="216">
        <f t="shared" si="127"/>
        <v>0</v>
      </c>
      <c r="K307" s="216">
        <f t="shared" si="127"/>
        <v>0</v>
      </c>
      <c r="L307" s="216">
        <f t="shared" si="127"/>
        <v>0</v>
      </c>
    </row>
    <row r="308" spans="1:12">
      <c r="A308" s="219"/>
      <c r="B308" s="211" t="s">
        <v>35</v>
      </c>
      <c r="C308" s="273"/>
      <c r="D308" s="125" t="s">
        <v>18</v>
      </c>
      <c r="E308" s="125" t="s">
        <v>21</v>
      </c>
      <c r="F308" s="125" t="s">
        <v>346</v>
      </c>
      <c r="G308" s="125" t="s">
        <v>78</v>
      </c>
      <c r="H308" s="215">
        <f t="shared" si="125"/>
        <v>-2.4</v>
      </c>
      <c r="I308" s="216">
        <f>I309</f>
        <v>-2.4</v>
      </c>
      <c r="J308" s="216">
        <f t="shared" si="127"/>
        <v>0</v>
      </c>
      <c r="K308" s="216">
        <f t="shared" si="127"/>
        <v>0</v>
      </c>
      <c r="L308" s="216">
        <f t="shared" si="127"/>
        <v>0</v>
      </c>
    </row>
    <row r="309" spans="1:12" ht="51">
      <c r="A309" s="219"/>
      <c r="B309" s="211" t="s">
        <v>90</v>
      </c>
      <c r="C309" s="273"/>
      <c r="D309" s="125" t="s">
        <v>18</v>
      </c>
      <c r="E309" s="125" t="s">
        <v>21</v>
      </c>
      <c r="F309" s="125" t="s">
        <v>346</v>
      </c>
      <c r="G309" s="125" t="s">
        <v>91</v>
      </c>
      <c r="H309" s="215">
        <f t="shared" si="125"/>
        <v>-2.4</v>
      </c>
      <c r="I309" s="216">
        <f>-2.4</f>
        <v>-2.4</v>
      </c>
      <c r="J309" s="216">
        <v>0</v>
      </c>
      <c r="K309" s="216">
        <v>0</v>
      </c>
      <c r="L309" s="216">
        <v>0</v>
      </c>
    </row>
    <row r="310" spans="1:12" ht="38.25">
      <c r="A310" s="219"/>
      <c r="B310" s="211" t="s">
        <v>347</v>
      </c>
      <c r="C310" s="273"/>
      <c r="D310" s="125" t="s">
        <v>18</v>
      </c>
      <c r="E310" s="125" t="s">
        <v>21</v>
      </c>
      <c r="F310" s="125" t="s">
        <v>348</v>
      </c>
      <c r="G310" s="125"/>
      <c r="H310" s="215">
        <f t="shared" si="125"/>
        <v>155.69999999999982</v>
      </c>
      <c r="I310" s="216">
        <f>I311+I318+I323+I327+I331</f>
        <v>1484.1</v>
      </c>
      <c r="J310" s="216">
        <f t="shared" ref="J310:L310" si="128">J311+J318+J323+J327+J331</f>
        <v>0</v>
      </c>
      <c r="K310" s="216">
        <f t="shared" si="128"/>
        <v>-1328.4</v>
      </c>
      <c r="L310" s="216">
        <f t="shared" si="128"/>
        <v>0</v>
      </c>
    </row>
    <row r="311" spans="1:12" ht="25.5">
      <c r="A311" s="219"/>
      <c r="B311" s="211" t="s">
        <v>539</v>
      </c>
      <c r="C311" s="273"/>
      <c r="D311" s="125" t="s">
        <v>18</v>
      </c>
      <c r="E311" s="125" t="s">
        <v>21</v>
      </c>
      <c r="F311" s="125" t="s">
        <v>561</v>
      </c>
      <c r="G311" s="125"/>
      <c r="H311" s="215">
        <f>SUM(I311:L311)</f>
        <v>155.69999999999999</v>
      </c>
      <c r="I311" s="216">
        <f>I312+I315</f>
        <v>155.69999999999999</v>
      </c>
      <c r="J311" s="216">
        <f>J312+J315</f>
        <v>0</v>
      </c>
      <c r="K311" s="216">
        <f>K312+K315</f>
        <v>0</v>
      </c>
      <c r="L311" s="216">
        <f>L312+L315</f>
        <v>0</v>
      </c>
    </row>
    <row r="312" spans="1:12" ht="38.25" hidden="1">
      <c r="A312" s="219"/>
      <c r="B312" s="95" t="s">
        <v>86</v>
      </c>
      <c r="C312" s="273"/>
      <c r="D312" s="125" t="s">
        <v>18</v>
      </c>
      <c r="E312" s="125" t="s">
        <v>21</v>
      </c>
      <c r="F312" s="125" t="s">
        <v>561</v>
      </c>
      <c r="G312" s="125" t="s">
        <v>57</v>
      </c>
      <c r="H312" s="215">
        <f>SUM(I312:L312)</f>
        <v>0</v>
      </c>
      <c r="I312" s="216">
        <f>I313</f>
        <v>0</v>
      </c>
      <c r="J312" s="216">
        <f t="shared" ref="J312:L312" si="129">J313</f>
        <v>0</v>
      </c>
      <c r="K312" s="216">
        <f t="shared" si="129"/>
        <v>0</v>
      </c>
      <c r="L312" s="216">
        <f t="shared" si="129"/>
        <v>0</v>
      </c>
    </row>
    <row r="313" spans="1:12" ht="38.25" hidden="1">
      <c r="A313" s="219"/>
      <c r="B313" s="95" t="s">
        <v>111</v>
      </c>
      <c r="C313" s="273"/>
      <c r="D313" s="125" t="s">
        <v>18</v>
      </c>
      <c r="E313" s="125" t="s">
        <v>21</v>
      </c>
      <c r="F313" s="125" t="s">
        <v>561</v>
      </c>
      <c r="G313" s="125" t="s">
        <v>59</v>
      </c>
      <c r="H313" s="215">
        <f>SUM(I313:L313)</f>
        <v>0</v>
      </c>
      <c r="I313" s="216">
        <f>I314</f>
        <v>0</v>
      </c>
      <c r="J313" s="216">
        <f t="shared" ref="J313:L313" si="130">J314</f>
        <v>0</v>
      </c>
      <c r="K313" s="216">
        <f t="shared" si="130"/>
        <v>0</v>
      </c>
      <c r="L313" s="216">
        <f t="shared" si="130"/>
        <v>0</v>
      </c>
    </row>
    <row r="314" spans="1:12" ht="51" hidden="1">
      <c r="A314" s="219"/>
      <c r="B314" s="95" t="s">
        <v>260</v>
      </c>
      <c r="C314" s="273"/>
      <c r="D314" s="125" t="s">
        <v>18</v>
      </c>
      <c r="E314" s="125" t="s">
        <v>21</v>
      </c>
      <c r="F314" s="125" t="s">
        <v>561</v>
      </c>
      <c r="G314" s="125" t="s">
        <v>61</v>
      </c>
      <c r="H314" s="215">
        <f>SUM(I314:L314)</f>
        <v>0</v>
      </c>
      <c r="I314" s="216">
        <v>0</v>
      </c>
      <c r="J314" s="216">
        <v>0</v>
      </c>
      <c r="K314" s="216">
        <v>0</v>
      </c>
      <c r="L314" s="216">
        <v>0</v>
      </c>
    </row>
    <row r="315" spans="1:12" ht="38.25">
      <c r="A315" s="219"/>
      <c r="B315" s="211" t="s">
        <v>344</v>
      </c>
      <c r="C315" s="273"/>
      <c r="D315" s="125" t="s">
        <v>18</v>
      </c>
      <c r="E315" s="125" t="s">
        <v>21</v>
      </c>
      <c r="F315" s="125" t="s">
        <v>561</v>
      </c>
      <c r="G315" s="125" t="s">
        <v>77</v>
      </c>
      <c r="H315" s="215">
        <f t="shared" ref="H315:H317" si="131">SUM(I315:L315)</f>
        <v>155.69999999999999</v>
      </c>
      <c r="I315" s="216">
        <f>I316</f>
        <v>155.69999999999999</v>
      </c>
      <c r="J315" s="216">
        <f t="shared" ref="J315:L316" si="132">J316</f>
        <v>0</v>
      </c>
      <c r="K315" s="216">
        <f t="shared" si="132"/>
        <v>0</v>
      </c>
      <c r="L315" s="216">
        <f t="shared" si="132"/>
        <v>0</v>
      </c>
    </row>
    <row r="316" spans="1:12">
      <c r="A316" s="219"/>
      <c r="B316" s="211" t="s">
        <v>35</v>
      </c>
      <c r="C316" s="273"/>
      <c r="D316" s="125" t="s">
        <v>18</v>
      </c>
      <c r="E316" s="125" t="s">
        <v>21</v>
      </c>
      <c r="F316" s="125" t="s">
        <v>561</v>
      </c>
      <c r="G316" s="125" t="s">
        <v>78</v>
      </c>
      <c r="H316" s="215">
        <f t="shared" si="131"/>
        <v>155.69999999999999</v>
      </c>
      <c r="I316" s="216">
        <f>I317</f>
        <v>155.69999999999999</v>
      </c>
      <c r="J316" s="216">
        <f t="shared" si="132"/>
        <v>0</v>
      </c>
      <c r="K316" s="216">
        <f t="shared" si="132"/>
        <v>0</v>
      </c>
      <c r="L316" s="216">
        <f t="shared" si="132"/>
        <v>0</v>
      </c>
    </row>
    <row r="317" spans="1:12" ht="51">
      <c r="A317" s="219"/>
      <c r="B317" s="211" t="s">
        <v>90</v>
      </c>
      <c r="C317" s="273"/>
      <c r="D317" s="125" t="s">
        <v>18</v>
      </c>
      <c r="E317" s="125" t="s">
        <v>21</v>
      </c>
      <c r="F317" s="125" t="s">
        <v>561</v>
      </c>
      <c r="G317" s="125" t="s">
        <v>91</v>
      </c>
      <c r="H317" s="215">
        <f t="shared" si="131"/>
        <v>155.69999999999999</v>
      </c>
      <c r="I317" s="216">
        <f>155.7</f>
        <v>155.69999999999999</v>
      </c>
      <c r="J317" s="216">
        <v>0</v>
      </c>
      <c r="K317" s="216">
        <v>0</v>
      </c>
      <c r="L317" s="216">
        <v>0</v>
      </c>
    </row>
    <row r="318" spans="1:12" ht="114.75" hidden="1">
      <c r="A318" s="219"/>
      <c r="B318" s="211" t="s">
        <v>475</v>
      </c>
      <c r="C318" s="273"/>
      <c r="D318" s="125" t="s">
        <v>18</v>
      </c>
      <c r="E318" s="125" t="s">
        <v>21</v>
      </c>
      <c r="F318" s="125" t="s">
        <v>349</v>
      </c>
      <c r="G318" s="125"/>
      <c r="H318" s="215">
        <f t="shared" si="125"/>
        <v>0</v>
      </c>
      <c r="I318" s="216">
        <f>I319</f>
        <v>0</v>
      </c>
      <c r="J318" s="216">
        <f t="shared" ref="J318:L320" si="133">J319</f>
        <v>0</v>
      </c>
      <c r="K318" s="216">
        <f t="shared" si="133"/>
        <v>0</v>
      </c>
      <c r="L318" s="216">
        <f t="shared" si="133"/>
        <v>0</v>
      </c>
    </row>
    <row r="319" spans="1:12" ht="38.25" hidden="1">
      <c r="A319" s="219"/>
      <c r="B319" s="95" t="s">
        <v>86</v>
      </c>
      <c r="C319" s="273"/>
      <c r="D319" s="125" t="s">
        <v>18</v>
      </c>
      <c r="E319" s="125" t="s">
        <v>21</v>
      </c>
      <c r="F319" s="125" t="s">
        <v>349</v>
      </c>
      <c r="G319" s="125" t="s">
        <v>57</v>
      </c>
      <c r="H319" s="215">
        <f>SUM(I319:L319)</f>
        <v>0</v>
      </c>
      <c r="I319" s="216">
        <f>I320</f>
        <v>0</v>
      </c>
      <c r="J319" s="216">
        <f t="shared" si="133"/>
        <v>0</v>
      </c>
      <c r="K319" s="216">
        <f t="shared" si="133"/>
        <v>0</v>
      </c>
      <c r="L319" s="216">
        <f t="shared" si="133"/>
        <v>0</v>
      </c>
    </row>
    <row r="320" spans="1:12" ht="38.25" hidden="1">
      <c r="A320" s="219"/>
      <c r="B320" s="95" t="s">
        <v>111</v>
      </c>
      <c r="C320" s="273"/>
      <c r="D320" s="125" t="s">
        <v>18</v>
      </c>
      <c r="E320" s="125" t="s">
        <v>21</v>
      </c>
      <c r="F320" s="125" t="s">
        <v>349</v>
      </c>
      <c r="G320" s="125" t="s">
        <v>59</v>
      </c>
      <c r="H320" s="215">
        <f>SUM(I320:L320)</f>
        <v>0</v>
      </c>
      <c r="I320" s="216">
        <f>I321</f>
        <v>0</v>
      </c>
      <c r="J320" s="216">
        <f t="shared" si="133"/>
        <v>0</v>
      </c>
      <c r="K320" s="216">
        <f t="shared" si="133"/>
        <v>0</v>
      </c>
      <c r="L320" s="216">
        <f t="shared" si="133"/>
        <v>0</v>
      </c>
    </row>
    <row r="321" spans="1:12" ht="51" hidden="1">
      <c r="A321" s="219"/>
      <c r="B321" s="95" t="s">
        <v>260</v>
      </c>
      <c r="C321" s="273"/>
      <c r="D321" s="125" t="s">
        <v>18</v>
      </c>
      <c r="E321" s="125" t="s">
        <v>21</v>
      </c>
      <c r="F321" s="125" t="s">
        <v>349</v>
      </c>
      <c r="G321" s="125" t="s">
        <v>61</v>
      </c>
      <c r="H321" s="215">
        <f>SUM(I321:L321)</f>
        <v>0</v>
      </c>
      <c r="I321" s="216">
        <v>0</v>
      </c>
      <c r="J321" s="216">
        <v>0</v>
      </c>
      <c r="K321" s="216">
        <v>0</v>
      </c>
      <c r="L321" s="216">
        <v>0</v>
      </c>
    </row>
    <row r="322" spans="1:12" hidden="1">
      <c r="A322" s="219"/>
      <c r="B322" s="95" t="s">
        <v>453</v>
      </c>
      <c r="C322" s="273"/>
      <c r="D322" s="125" t="s">
        <v>18</v>
      </c>
      <c r="E322" s="125" t="s">
        <v>21</v>
      </c>
      <c r="F322" s="125" t="s">
        <v>349</v>
      </c>
      <c r="G322" s="125" t="s">
        <v>61</v>
      </c>
      <c r="H322" s="215">
        <f>SUBTOTAL(9,I322:L322)</f>
        <v>0</v>
      </c>
      <c r="I322" s="216">
        <v>0</v>
      </c>
      <c r="J322" s="216">
        <v>0</v>
      </c>
      <c r="K322" s="216">
        <v>0</v>
      </c>
      <c r="L322" s="216">
        <v>0</v>
      </c>
    </row>
    <row r="323" spans="1:12" ht="153">
      <c r="A323" s="219"/>
      <c r="B323" s="98" t="s">
        <v>619</v>
      </c>
      <c r="C323" s="273"/>
      <c r="D323" s="125" t="s">
        <v>18</v>
      </c>
      <c r="E323" s="125" t="s">
        <v>21</v>
      </c>
      <c r="F323" s="125" t="s">
        <v>621</v>
      </c>
      <c r="G323" s="125"/>
      <c r="H323" s="215">
        <f>SUM(I323:L323)</f>
        <v>1341.8</v>
      </c>
      <c r="I323" s="216">
        <f>I324</f>
        <v>1341.8</v>
      </c>
      <c r="J323" s="216">
        <f t="shared" ref="J323:L323" si="134">J324</f>
        <v>0</v>
      </c>
      <c r="K323" s="216">
        <f t="shared" si="134"/>
        <v>0</v>
      </c>
      <c r="L323" s="216">
        <f t="shared" si="134"/>
        <v>0</v>
      </c>
    </row>
    <row r="324" spans="1:12" ht="38.25">
      <c r="A324" s="219"/>
      <c r="B324" s="95" t="s">
        <v>86</v>
      </c>
      <c r="C324" s="273"/>
      <c r="D324" s="125" t="s">
        <v>18</v>
      </c>
      <c r="E324" s="125" t="s">
        <v>21</v>
      </c>
      <c r="F324" s="125" t="s">
        <v>621</v>
      </c>
      <c r="G324" s="125" t="s">
        <v>57</v>
      </c>
      <c r="H324" s="215">
        <f>SUM(I324:L324)</f>
        <v>1341.8</v>
      </c>
      <c r="I324" s="216">
        <f>I325</f>
        <v>1341.8</v>
      </c>
      <c r="J324" s="216">
        <f t="shared" ref="J324:L324" si="135">J325</f>
        <v>0</v>
      </c>
      <c r="K324" s="216">
        <f t="shared" si="135"/>
        <v>0</v>
      </c>
      <c r="L324" s="216">
        <f t="shared" si="135"/>
        <v>0</v>
      </c>
    </row>
    <row r="325" spans="1:12" ht="38.25">
      <c r="A325" s="219"/>
      <c r="B325" s="95" t="s">
        <v>111</v>
      </c>
      <c r="C325" s="273"/>
      <c r="D325" s="125" t="s">
        <v>18</v>
      </c>
      <c r="E325" s="125" t="s">
        <v>21</v>
      </c>
      <c r="F325" s="125" t="s">
        <v>621</v>
      </c>
      <c r="G325" s="125" t="s">
        <v>59</v>
      </c>
      <c r="H325" s="215">
        <f>SUM(I325:L325)</f>
        <v>1341.8</v>
      </c>
      <c r="I325" s="216">
        <f>I326</f>
        <v>1341.8</v>
      </c>
      <c r="J325" s="216">
        <f t="shared" ref="J325:L325" si="136">J326</f>
        <v>0</v>
      </c>
      <c r="K325" s="216">
        <f t="shared" si="136"/>
        <v>0</v>
      </c>
      <c r="L325" s="216">
        <f t="shared" si="136"/>
        <v>0</v>
      </c>
    </row>
    <row r="326" spans="1:12" ht="51">
      <c r="A326" s="219"/>
      <c r="B326" s="95" t="s">
        <v>260</v>
      </c>
      <c r="C326" s="273"/>
      <c r="D326" s="125" t="s">
        <v>18</v>
      </c>
      <c r="E326" s="125" t="s">
        <v>21</v>
      </c>
      <c r="F326" s="125" t="s">
        <v>621</v>
      </c>
      <c r="G326" s="125" t="s">
        <v>61</v>
      </c>
      <c r="H326" s="215">
        <f>SUM(I326:L326)</f>
        <v>1341.8</v>
      </c>
      <c r="I326" s="216">
        <f>1341.8</f>
        <v>1341.8</v>
      </c>
      <c r="J326" s="216">
        <v>0</v>
      </c>
      <c r="K326" s="216">
        <v>0</v>
      </c>
      <c r="L326" s="216">
        <v>0</v>
      </c>
    </row>
    <row r="327" spans="1:12" ht="229.5">
      <c r="A327" s="219"/>
      <c r="B327" s="211" t="s">
        <v>476</v>
      </c>
      <c r="C327" s="273"/>
      <c r="D327" s="125" t="s">
        <v>18</v>
      </c>
      <c r="E327" s="125" t="s">
        <v>21</v>
      </c>
      <c r="F327" s="125" t="s">
        <v>350</v>
      </c>
      <c r="G327" s="125"/>
      <c r="H327" s="215">
        <f t="shared" ref="H327:H334" si="137">SUM(I327:L327)</f>
        <v>-1328.4</v>
      </c>
      <c r="I327" s="216">
        <f>I328</f>
        <v>0</v>
      </c>
      <c r="J327" s="216">
        <f t="shared" ref="J327:L329" si="138">J328</f>
        <v>0</v>
      </c>
      <c r="K327" s="216">
        <f t="shared" si="138"/>
        <v>-1328.4</v>
      </c>
      <c r="L327" s="216">
        <f t="shared" si="138"/>
        <v>0</v>
      </c>
    </row>
    <row r="328" spans="1:12" ht="38.25">
      <c r="A328" s="219"/>
      <c r="B328" s="95" t="s">
        <v>86</v>
      </c>
      <c r="C328" s="273"/>
      <c r="D328" s="125" t="s">
        <v>18</v>
      </c>
      <c r="E328" s="125" t="s">
        <v>21</v>
      </c>
      <c r="F328" s="125" t="s">
        <v>350</v>
      </c>
      <c r="G328" s="125" t="s">
        <v>57</v>
      </c>
      <c r="H328" s="215">
        <f t="shared" si="137"/>
        <v>-1328.4</v>
      </c>
      <c r="I328" s="216">
        <f>I329</f>
        <v>0</v>
      </c>
      <c r="J328" s="216">
        <f t="shared" si="138"/>
        <v>0</v>
      </c>
      <c r="K328" s="216">
        <f t="shared" si="138"/>
        <v>-1328.4</v>
      </c>
      <c r="L328" s="216">
        <f t="shared" si="138"/>
        <v>0</v>
      </c>
    </row>
    <row r="329" spans="1:12" ht="38.25">
      <c r="A329" s="219"/>
      <c r="B329" s="95" t="s">
        <v>111</v>
      </c>
      <c r="C329" s="273"/>
      <c r="D329" s="125" t="s">
        <v>18</v>
      </c>
      <c r="E329" s="125" t="s">
        <v>21</v>
      </c>
      <c r="F329" s="125" t="s">
        <v>350</v>
      </c>
      <c r="G329" s="125" t="s">
        <v>59</v>
      </c>
      <c r="H329" s="215">
        <f t="shared" si="137"/>
        <v>-1328.4</v>
      </c>
      <c r="I329" s="216">
        <f>I330</f>
        <v>0</v>
      </c>
      <c r="J329" s="216">
        <f t="shared" si="138"/>
        <v>0</v>
      </c>
      <c r="K329" s="216">
        <f t="shared" si="138"/>
        <v>-1328.4</v>
      </c>
      <c r="L329" s="216">
        <f t="shared" si="138"/>
        <v>0</v>
      </c>
    </row>
    <row r="330" spans="1:12" ht="51">
      <c r="A330" s="219"/>
      <c r="B330" s="95" t="s">
        <v>260</v>
      </c>
      <c r="C330" s="273"/>
      <c r="D330" s="125" t="s">
        <v>18</v>
      </c>
      <c r="E330" s="125" t="s">
        <v>21</v>
      </c>
      <c r="F330" s="125" t="s">
        <v>350</v>
      </c>
      <c r="G330" s="125" t="s">
        <v>61</v>
      </c>
      <c r="H330" s="215">
        <f t="shared" si="137"/>
        <v>-1328.4</v>
      </c>
      <c r="I330" s="216">
        <v>0</v>
      </c>
      <c r="J330" s="216">
        <v>0</v>
      </c>
      <c r="K330" s="216">
        <f>-1328.4</f>
        <v>-1328.4</v>
      </c>
      <c r="L330" s="216">
        <v>0</v>
      </c>
    </row>
    <row r="331" spans="1:12" ht="259.5" customHeight="1">
      <c r="A331" s="219"/>
      <c r="B331" s="211" t="s">
        <v>477</v>
      </c>
      <c r="C331" s="273"/>
      <c r="D331" s="125" t="s">
        <v>18</v>
      </c>
      <c r="E331" s="125" t="s">
        <v>21</v>
      </c>
      <c r="F331" s="125" t="s">
        <v>351</v>
      </c>
      <c r="G331" s="125"/>
      <c r="H331" s="215">
        <f t="shared" si="137"/>
        <v>-13.4</v>
      </c>
      <c r="I331" s="216">
        <f>I332</f>
        <v>-13.4</v>
      </c>
      <c r="J331" s="216">
        <f t="shared" ref="J331:L333" si="139">J332</f>
        <v>0</v>
      </c>
      <c r="K331" s="216">
        <f t="shared" si="139"/>
        <v>0</v>
      </c>
      <c r="L331" s="216">
        <f t="shared" si="139"/>
        <v>0</v>
      </c>
    </row>
    <row r="332" spans="1:12" ht="38.25">
      <c r="A332" s="219"/>
      <c r="B332" s="95" t="s">
        <v>86</v>
      </c>
      <c r="C332" s="273"/>
      <c r="D332" s="125" t="s">
        <v>18</v>
      </c>
      <c r="E332" s="125" t="s">
        <v>21</v>
      </c>
      <c r="F332" s="125" t="s">
        <v>351</v>
      </c>
      <c r="G332" s="125" t="s">
        <v>57</v>
      </c>
      <c r="H332" s="215">
        <f t="shared" si="137"/>
        <v>-13.4</v>
      </c>
      <c r="I332" s="216">
        <f>I333</f>
        <v>-13.4</v>
      </c>
      <c r="J332" s="216">
        <f t="shared" si="139"/>
        <v>0</v>
      </c>
      <c r="K332" s="216">
        <f t="shared" si="139"/>
        <v>0</v>
      </c>
      <c r="L332" s="216">
        <f t="shared" si="139"/>
        <v>0</v>
      </c>
    </row>
    <row r="333" spans="1:12" ht="38.25">
      <c r="A333" s="219"/>
      <c r="B333" s="95" t="s">
        <v>111</v>
      </c>
      <c r="C333" s="273"/>
      <c r="D333" s="125" t="s">
        <v>18</v>
      </c>
      <c r="E333" s="125" t="s">
        <v>21</v>
      </c>
      <c r="F333" s="125" t="s">
        <v>351</v>
      </c>
      <c r="G333" s="125" t="s">
        <v>59</v>
      </c>
      <c r="H333" s="215">
        <f t="shared" si="137"/>
        <v>-13.4</v>
      </c>
      <c r="I333" s="216">
        <f>I334</f>
        <v>-13.4</v>
      </c>
      <c r="J333" s="216">
        <f t="shared" si="139"/>
        <v>0</v>
      </c>
      <c r="K333" s="216">
        <f t="shared" si="139"/>
        <v>0</v>
      </c>
      <c r="L333" s="216">
        <f t="shared" si="139"/>
        <v>0</v>
      </c>
    </row>
    <row r="334" spans="1:12" ht="51">
      <c r="A334" s="219"/>
      <c r="B334" s="95" t="s">
        <v>260</v>
      </c>
      <c r="C334" s="273"/>
      <c r="D334" s="125" t="s">
        <v>18</v>
      </c>
      <c r="E334" s="125" t="s">
        <v>21</v>
      </c>
      <c r="F334" s="125" t="s">
        <v>351</v>
      </c>
      <c r="G334" s="125" t="s">
        <v>61</v>
      </c>
      <c r="H334" s="215">
        <f t="shared" si="137"/>
        <v>-13.4</v>
      </c>
      <c r="I334" s="216">
        <f>-13.4</f>
        <v>-13.4</v>
      </c>
      <c r="J334" s="216">
        <v>0</v>
      </c>
      <c r="K334" s="216">
        <v>0</v>
      </c>
      <c r="L334" s="216">
        <v>0</v>
      </c>
    </row>
    <row r="335" spans="1:12" s="217" customFormat="1" ht="64.5" hidden="1" customHeight="1">
      <c r="A335" s="214"/>
      <c r="B335" s="211" t="s">
        <v>352</v>
      </c>
      <c r="C335" s="273"/>
      <c r="D335" s="125" t="s">
        <v>18</v>
      </c>
      <c r="E335" s="125" t="s">
        <v>21</v>
      </c>
      <c r="F335" s="125" t="s">
        <v>353</v>
      </c>
      <c r="G335" s="125"/>
      <c r="H335" s="215">
        <f t="shared" ref="H335:H344" si="140">I335+J335+K335+L335</f>
        <v>0</v>
      </c>
      <c r="I335" s="216">
        <f>I336</f>
        <v>0</v>
      </c>
      <c r="J335" s="216">
        <f t="shared" ref="J335:L335" si="141">J336</f>
        <v>0</v>
      </c>
      <c r="K335" s="216">
        <f t="shared" si="141"/>
        <v>0</v>
      </c>
      <c r="L335" s="216">
        <f t="shared" si="141"/>
        <v>0</v>
      </c>
    </row>
    <row r="336" spans="1:12" s="217" customFormat="1" ht="63.75" hidden="1">
      <c r="A336" s="214"/>
      <c r="B336" s="211" t="s">
        <v>354</v>
      </c>
      <c r="C336" s="273"/>
      <c r="D336" s="125" t="s">
        <v>18</v>
      </c>
      <c r="E336" s="125" t="s">
        <v>21</v>
      </c>
      <c r="F336" s="125" t="s">
        <v>355</v>
      </c>
      <c r="G336" s="125"/>
      <c r="H336" s="215">
        <f t="shared" si="140"/>
        <v>0</v>
      </c>
      <c r="I336" s="216">
        <f t="shared" ref="I336:L337" si="142">I338</f>
        <v>0</v>
      </c>
      <c r="J336" s="216">
        <f t="shared" si="142"/>
        <v>0</v>
      </c>
      <c r="K336" s="216">
        <f t="shared" si="142"/>
        <v>0</v>
      </c>
      <c r="L336" s="216">
        <f t="shared" si="142"/>
        <v>0</v>
      </c>
    </row>
    <row r="337" spans="1:12" s="217" customFormat="1" ht="25.5" hidden="1">
      <c r="A337" s="214"/>
      <c r="B337" s="95" t="s">
        <v>539</v>
      </c>
      <c r="C337" s="273"/>
      <c r="D337" s="125" t="s">
        <v>18</v>
      </c>
      <c r="E337" s="125" t="s">
        <v>21</v>
      </c>
      <c r="F337" s="125" t="s">
        <v>562</v>
      </c>
      <c r="G337" s="125"/>
      <c r="H337" s="215">
        <f t="shared" si="140"/>
        <v>0</v>
      </c>
      <c r="I337" s="216">
        <f t="shared" si="142"/>
        <v>0</v>
      </c>
      <c r="J337" s="216">
        <f t="shared" si="142"/>
        <v>0</v>
      </c>
      <c r="K337" s="216">
        <f t="shared" si="142"/>
        <v>0</v>
      </c>
      <c r="L337" s="216">
        <f t="shared" si="142"/>
        <v>0</v>
      </c>
    </row>
    <row r="338" spans="1:12" s="217" customFormat="1" ht="38.25" hidden="1">
      <c r="A338" s="214"/>
      <c r="B338" s="95" t="s">
        <v>86</v>
      </c>
      <c r="C338" s="211"/>
      <c r="D338" s="125" t="s">
        <v>18</v>
      </c>
      <c r="E338" s="125" t="s">
        <v>21</v>
      </c>
      <c r="F338" s="125" t="s">
        <v>562</v>
      </c>
      <c r="G338" s="125" t="s">
        <v>57</v>
      </c>
      <c r="H338" s="215">
        <f t="shared" si="140"/>
        <v>0</v>
      </c>
      <c r="I338" s="216">
        <f>I339</f>
        <v>0</v>
      </c>
      <c r="J338" s="216">
        <f t="shared" ref="J338:L338" si="143">J339</f>
        <v>0</v>
      </c>
      <c r="K338" s="216">
        <f t="shared" si="143"/>
        <v>0</v>
      </c>
      <c r="L338" s="216">
        <f t="shared" si="143"/>
        <v>0</v>
      </c>
    </row>
    <row r="339" spans="1:12" s="217" customFormat="1" ht="38.25" hidden="1">
      <c r="A339" s="214"/>
      <c r="B339" s="95" t="s">
        <v>111</v>
      </c>
      <c r="C339" s="211"/>
      <c r="D339" s="125" t="s">
        <v>18</v>
      </c>
      <c r="E339" s="125" t="s">
        <v>21</v>
      </c>
      <c r="F339" s="125" t="s">
        <v>562</v>
      </c>
      <c r="G339" s="125" t="s">
        <v>59</v>
      </c>
      <c r="H339" s="215">
        <f t="shared" si="140"/>
        <v>0</v>
      </c>
      <c r="I339" s="216">
        <f>I340</f>
        <v>0</v>
      </c>
      <c r="J339" s="216">
        <f>J340</f>
        <v>0</v>
      </c>
      <c r="K339" s="216">
        <f>K340</f>
        <v>0</v>
      </c>
      <c r="L339" s="216">
        <f>L340</f>
        <v>0</v>
      </c>
    </row>
    <row r="340" spans="1:12" s="217" customFormat="1" ht="51" hidden="1">
      <c r="A340" s="214"/>
      <c r="B340" s="95" t="s">
        <v>260</v>
      </c>
      <c r="C340" s="211"/>
      <c r="D340" s="125" t="s">
        <v>18</v>
      </c>
      <c r="E340" s="125" t="s">
        <v>21</v>
      </c>
      <c r="F340" s="125" t="s">
        <v>562</v>
      </c>
      <c r="G340" s="125" t="s">
        <v>61</v>
      </c>
      <c r="H340" s="215">
        <f t="shared" si="140"/>
        <v>0</v>
      </c>
      <c r="I340" s="216">
        <v>0</v>
      </c>
      <c r="J340" s="216">
        <v>0</v>
      </c>
      <c r="K340" s="216">
        <v>0</v>
      </c>
      <c r="L340" s="216">
        <v>0</v>
      </c>
    </row>
    <row r="341" spans="1:12" s="217" customFormat="1" hidden="1">
      <c r="A341" s="214"/>
      <c r="B341" s="95" t="s">
        <v>453</v>
      </c>
      <c r="C341" s="211"/>
      <c r="D341" s="125" t="s">
        <v>18</v>
      </c>
      <c r="E341" s="125" t="s">
        <v>21</v>
      </c>
      <c r="F341" s="125" t="s">
        <v>562</v>
      </c>
      <c r="G341" s="125" t="s">
        <v>61</v>
      </c>
      <c r="H341" s="215">
        <f t="shared" si="140"/>
        <v>0</v>
      </c>
      <c r="I341" s="216">
        <v>0</v>
      </c>
      <c r="J341" s="216">
        <v>0</v>
      </c>
      <c r="K341" s="216">
        <v>0</v>
      </c>
      <c r="L341" s="216">
        <v>0</v>
      </c>
    </row>
    <row r="342" spans="1:12" s="192" customFormat="1" ht="15" hidden="1" customHeight="1">
      <c r="A342" s="190"/>
      <c r="B342" s="191" t="s">
        <v>42</v>
      </c>
      <c r="C342" s="130"/>
      <c r="D342" s="119" t="s">
        <v>18</v>
      </c>
      <c r="E342" s="119" t="s">
        <v>33</v>
      </c>
      <c r="F342" s="119"/>
      <c r="G342" s="119"/>
      <c r="H342" s="153">
        <f t="shared" si="140"/>
        <v>0</v>
      </c>
      <c r="I342" s="153">
        <f>I343</f>
        <v>0</v>
      </c>
      <c r="J342" s="153">
        <f t="shared" ref="J342:L343" si="144">J343</f>
        <v>0</v>
      </c>
      <c r="K342" s="153">
        <f t="shared" si="144"/>
        <v>0</v>
      </c>
      <c r="L342" s="153">
        <f t="shared" si="144"/>
        <v>0</v>
      </c>
    </row>
    <row r="343" spans="1:12" s="131" customFormat="1" ht="38.25" hidden="1">
      <c r="A343" s="129"/>
      <c r="B343" s="95" t="s">
        <v>244</v>
      </c>
      <c r="C343" s="279"/>
      <c r="D343" s="96" t="s">
        <v>18</v>
      </c>
      <c r="E343" s="96" t="s">
        <v>33</v>
      </c>
      <c r="F343" s="96" t="s">
        <v>245</v>
      </c>
      <c r="G343" s="96"/>
      <c r="H343" s="153">
        <f t="shared" si="140"/>
        <v>0</v>
      </c>
      <c r="I343" s="154">
        <f>I344</f>
        <v>0</v>
      </c>
      <c r="J343" s="154">
        <f t="shared" si="144"/>
        <v>0</v>
      </c>
      <c r="K343" s="154">
        <f t="shared" si="144"/>
        <v>0</v>
      </c>
      <c r="L343" s="154">
        <f t="shared" si="144"/>
        <v>0</v>
      </c>
    </row>
    <row r="344" spans="1:12" s="131" customFormat="1" ht="25.5" hidden="1">
      <c r="A344" s="190"/>
      <c r="B344" s="95" t="s">
        <v>539</v>
      </c>
      <c r="C344" s="191"/>
      <c r="D344" s="96" t="s">
        <v>18</v>
      </c>
      <c r="E344" s="96" t="s">
        <v>33</v>
      </c>
      <c r="F344" s="118" t="s">
        <v>249</v>
      </c>
      <c r="G344" s="96"/>
      <c r="H344" s="153">
        <f t="shared" si="140"/>
        <v>0</v>
      </c>
      <c r="I344" s="154">
        <f>I345+I348</f>
        <v>0</v>
      </c>
      <c r="J344" s="154">
        <f t="shared" ref="J344:L344" si="145">J345+J348</f>
        <v>0</v>
      </c>
      <c r="K344" s="154">
        <f t="shared" si="145"/>
        <v>0</v>
      </c>
      <c r="L344" s="154">
        <f t="shared" si="145"/>
        <v>0</v>
      </c>
    </row>
    <row r="345" spans="1:12" s="240" customFormat="1" ht="38.25" hidden="1">
      <c r="A345" s="219"/>
      <c r="B345" s="95" t="s">
        <v>86</v>
      </c>
      <c r="C345" s="117"/>
      <c r="D345" s="96" t="s">
        <v>18</v>
      </c>
      <c r="E345" s="96" t="s">
        <v>33</v>
      </c>
      <c r="F345" s="118" t="s">
        <v>249</v>
      </c>
      <c r="G345" s="125" t="s">
        <v>57</v>
      </c>
      <c r="H345" s="215">
        <f t="shared" ref="H345:H347" si="146">SUM(I345:L345)</f>
        <v>0</v>
      </c>
      <c r="I345" s="216">
        <f t="shared" ref="I345:L346" si="147">I346</f>
        <v>0</v>
      </c>
      <c r="J345" s="216">
        <f t="shared" si="147"/>
        <v>0</v>
      </c>
      <c r="K345" s="216">
        <f t="shared" si="147"/>
        <v>0</v>
      </c>
      <c r="L345" s="216">
        <f t="shared" si="147"/>
        <v>0</v>
      </c>
    </row>
    <row r="346" spans="1:12" s="240" customFormat="1" ht="38.25" hidden="1">
      <c r="A346" s="219"/>
      <c r="B346" s="95" t="s">
        <v>111</v>
      </c>
      <c r="C346" s="117"/>
      <c r="D346" s="96" t="s">
        <v>18</v>
      </c>
      <c r="E346" s="96" t="s">
        <v>33</v>
      </c>
      <c r="F346" s="118" t="s">
        <v>249</v>
      </c>
      <c r="G346" s="125" t="s">
        <v>59</v>
      </c>
      <c r="H346" s="215">
        <f t="shared" si="146"/>
        <v>0</v>
      </c>
      <c r="I346" s="216">
        <f t="shared" si="147"/>
        <v>0</v>
      </c>
      <c r="J346" s="216">
        <f t="shared" si="147"/>
        <v>0</v>
      </c>
      <c r="K346" s="216">
        <f t="shared" si="147"/>
        <v>0</v>
      </c>
      <c r="L346" s="216">
        <f t="shared" si="147"/>
        <v>0</v>
      </c>
    </row>
    <row r="347" spans="1:12" s="240" customFormat="1" ht="51" hidden="1">
      <c r="A347" s="219"/>
      <c r="B347" s="95" t="s">
        <v>260</v>
      </c>
      <c r="C347" s="117"/>
      <c r="D347" s="96" t="s">
        <v>18</v>
      </c>
      <c r="E347" s="96" t="s">
        <v>33</v>
      </c>
      <c r="F347" s="118" t="s">
        <v>249</v>
      </c>
      <c r="G347" s="125" t="s">
        <v>61</v>
      </c>
      <c r="H347" s="215">
        <f t="shared" si="146"/>
        <v>0</v>
      </c>
      <c r="I347" s="216">
        <v>0</v>
      </c>
      <c r="J347" s="282">
        <v>0</v>
      </c>
      <c r="K347" s="282">
        <v>0</v>
      </c>
      <c r="L347" s="282">
        <v>0</v>
      </c>
    </row>
    <row r="348" spans="1:12" s="240" customFormat="1" ht="54.75" hidden="1" customHeight="1">
      <c r="A348" s="219"/>
      <c r="B348" s="211" t="s">
        <v>247</v>
      </c>
      <c r="C348" s="243"/>
      <c r="D348" s="96" t="s">
        <v>18</v>
      </c>
      <c r="E348" s="96" t="s">
        <v>33</v>
      </c>
      <c r="F348" s="118" t="s">
        <v>249</v>
      </c>
      <c r="G348" s="125" t="s">
        <v>49</v>
      </c>
      <c r="H348" s="215">
        <f t="shared" ref="H348:H349" si="148">I348+J348+K348+L348</f>
        <v>0</v>
      </c>
      <c r="I348" s="216">
        <f>I349+I351</f>
        <v>0</v>
      </c>
      <c r="J348" s="216">
        <f t="shared" ref="J348:L348" si="149">J349+J351</f>
        <v>0</v>
      </c>
      <c r="K348" s="216">
        <f t="shared" si="149"/>
        <v>0</v>
      </c>
      <c r="L348" s="216">
        <f t="shared" si="149"/>
        <v>0</v>
      </c>
    </row>
    <row r="349" spans="1:12" s="240" customFormat="1" ht="22.5" hidden="1" customHeight="1">
      <c r="A349" s="219"/>
      <c r="B349" s="211" t="s">
        <v>51</v>
      </c>
      <c r="C349" s="243"/>
      <c r="D349" s="96" t="s">
        <v>18</v>
      </c>
      <c r="E349" s="96" t="s">
        <v>33</v>
      </c>
      <c r="F349" s="118" t="s">
        <v>249</v>
      </c>
      <c r="G349" s="125" t="s">
        <v>50</v>
      </c>
      <c r="H349" s="215">
        <f t="shared" si="148"/>
        <v>0</v>
      </c>
      <c r="I349" s="216">
        <f>I350</f>
        <v>0</v>
      </c>
      <c r="J349" s="216">
        <f t="shared" ref="J349:L349" si="150">J350</f>
        <v>0</v>
      </c>
      <c r="K349" s="216">
        <f t="shared" si="150"/>
        <v>0</v>
      </c>
      <c r="L349" s="216">
        <f t="shared" si="150"/>
        <v>0</v>
      </c>
    </row>
    <row r="350" spans="1:12" s="240" customFormat="1" ht="25.5" hidden="1">
      <c r="A350" s="219"/>
      <c r="B350" s="211" t="s">
        <v>54</v>
      </c>
      <c r="C350" s="243"/>
      <c r="D350" s="96" t="s">
        <v>18</v>
      </c>
      <c r="E350" s="96" t="s">
        <v>33</v>
      </c>
      <c r="F350" s="118" t="s">
        <v>249</v>
      </c>
      <c r="G350" s="125" t="s">
        <v>48</v>
      </c>
      <c r="H350" s="215">
        <f>I350+J350+K350+L350</f>
        <v>0</v>
      </c>
      <c r="I350" s="216">
        <v>0</v>
      </c>
      <c r="J350" s="282">
        <v>0</v>
      </c>
      <c r="K350" s="282">
        <v>0</v>
      </c>
      <c r="L350" s="282">
        <v>0</v>
      </c>
    </row>
    <row r="351" spans="1:12" s="218" customFormat="1" hidden="1">
      <c r="A351" s="214"/>
      <c r="B351" s="211" t="s">
        <v>66</v>
      </c>
      <c r="C351" s="243"/>
      <c r="D351" s="96" t="s">
        <v>18</v>
      </c>
      <c r="E351" s="96" t="s">
        <v>33</v>
      </c>
      <c r="F351" s="118" t="s">
        <v>249</v>
      </c>
      <c r="G351" s="125" t="s">
        <v>64</v>
      </c>
      <c r="H351" s="215">
        <f>SUM(I351:L351)</f>
        <v>0</v>
      </c>
      <c r="I351" s="216">
        <f>I352</f>
        <v>0</v>
      </c>
      <c r="J351" s="216">
        <f t="shared" ref="J351:L351" si="151">J352</f>
        <v>0</v>
      </c>
      <c r="K351" s="216">
        <f t="shared" si="151"/>
        <v>0</v>
      </c>
      <c r="L351" s="216">
        <f t="shared" si="151"/>
        <v>0</v>
      </c>
    </row>
    <row r="352" spans="1:12" s="218" customFormat="1" ht="25.5" hidden="1">
      <c r="A352" s="214"/>
      <c r="B352" s="211" t="s">
        <v>84</v>
      </c>
      <c r="C352" s="243"/>
      <c r="D352" s="96" t="s">
        <v>18</v>
      </c>
      <c r="E352" s="96" t="s">
        <v>33</v>
      </c>
      <c r="F352" s="118" t="s">
        <v>249</v>
      </c>
      <c r="G352" s="125" t="s">
        <v>82</v>
      </c>
      <c r="H352" s="215">
        <f>SUM(I352:L352)</f>
        <v>0</v>
      </c>
      <c r="I352" s="216">
        <v>0</v>
      </c>
      <c r="J352" s="216">
        <v>0</v>
      </c>
      <c r="K352" s="216">
        <v>0</v>
      </c>
      <c r="L352" s="216">
        <v>0</v>
      </c>
    </row>
    <row r="353" spans="1:12" s="229" customFormat="1" ht="25.5">
      <c r="A353" s="222"/>
      <c r="B353" s="272" t="s">
        <v>24</v>
      </c>
      <c r="C353" s="273"/>
      <c r="D353" s="274" t="s">
        <v>18</v>
      </c>
      <c r="E353" s="274" t="s">
        <v>38</v>
      </c>
      <c r="F353" s="274"/>
      <c r="G353" s="274"/>
      <c r="H353" s="215">
        <f t="shared" ref="H353:H367" si="152">I353+J353+K353+L353</f>
        <v>3523.4000000000015</v>
      </c>
      <c r="I353" s="215">
        <f>I354+I368+I388</f>
        <v>-11082.3</v>
      </c>
      <c r="J353" s="215">
        <f t="shared" ref="J353:L353" si="153">J354+J368+J388</f>
        <v>0</v>
      </c>
      <c r="K353" s="215">
        <f t="shared" si="153"/>
        <v>14605.7</v>
      </c>
      <c r="L353" s="215">
        <f t="shared" si="153"/>
        <v>0</v>
      </c>
    </row>
    <row r="354" spans="1:12" s="285" customFormat="1" ht="89.25">
      <c r="A354" s="284"/>
      <c r="B354" s="211" t="s">
        <v>356</v>
      </c>
      <c r="C354" s="286"/>
      <c r="D354" s="125" t="s">
        <v>18</v>
      </c>
      <c r="E354" s="125" t="s">
        <v>38</v>
      </c>
      <c r="F354" s="125" t="s">
        <v>357</v>
      </c>
      <c r="G354" s="125"/>
      <c r="H354" s="153">
        <f t="shared" si="152"/>
        <v>1.6</v>
      </c>
      <c r="I354" s="216">
        <f>I355+I359+I364</f>
        <v>1.6</v>
      </c>
      <c r="J354" s="216">
        <f t="shared" ref="J354:L354" si="154">J355+J359+J364</f>
        <v>0</v>
      </c>
      <c r="K354" s="216">
        <f t="shared" si="154"/>
        <v>0</v>
      </c>
      <c r="L354" s="216">
        <f t="shared" si="154"/>
        <v>0</v>
      </c>
    </row>
    <row r="355" spans="1:12" s="285" customFormat="1" ht="25.5" hidden="1">
      <c r="A355" s="284"/>
      <c r="B355" s="211" t="s">
        <v>358</v>
      </c>
      <c r="C355" s="286"/>
      <c r="D355" s="125" t="s">
        <v>18</v>
      </c>
      <c r="E355" s="125" t="s">
        <v>38</v>
      </c>
      <c r="F355" s="125" t="s">
        <v>359</v>
      </c>
      <c r="G355" s="125"/>
      <c r="H355" s="153">
        <f t="shared" si="152"/>
        <v>0</v>
      </c>
      <c r="I355" s="216">
        <f>I356</f>
        <v>0</v>
      </c>
      <c r="J355" s="216">
        <f t="shared" ref="J355:L357" si="155">J356</f>
        <v>0</v>
      </c>
      <c r="K355" s="216">
        <f t="shared" si="155"/>
        <v>0</v>
      </c>
      <c r="L355" s="216">
        <f t="shared" si="155"/>
        <v>0</v>
      </c>
    </row>
    <row r="356" spans="1:12" s="285" customFormat="1" ht="25.5" hidden="1">
      <c r="A356" s="284"/>
      <c r="B356" s="95" t="s">
        <v>539</v>
      </c>
      <c r="C356" s="286"/>
      <c r="D356" s="125" t="s">
        <v>18</v>
      </c>
      <c r="E356" s="125" t="s">
        <v>38</v>
      </c>
      <c r="F356" s="125" t="s">
        <v>563</v>
      </c>
      <c r="G356" s="125"/>
      <c r="H356" s="153">
        <f t="shared" si="152"/>
        <v>0</v>
      </c>
      <c r="I356" s="216">
        <f>I357</f>
        <v>0</v>
      </c>
      <c r="J356" s="216">
        <f t="shared" si="155"/>
        <v>0</v>
      </c>
      <c r="K356" s="216">
        <f t="shared" si="155"/>
        <v>0</v>
      </c>
      <c r="L356" s="216">
        <f t="shared" si="155"/>
        <v>0</v>
      </c>
    </row>
    <row r="357" spans="1:12" s="131" customFormat="1" hidden="1">
      <c r="A357" s="129"/>
      <c r="B357" s="95" t="s">
        <v>71</v>
      </c>
      <c r="C357" s="130"/>
      <c r="D357" s="125" t="s">
        <v>18</v>
      </c>
      <c r="E357" s="125" t="s">
        <v>38</v>
      </c>
      <c r="F357" s="125" t="s">
        <v>563</v>
      </c>
      <c r="G357" s="96" t="s">
        <v>72</v>
      </c>
      <c r="H357" s="153">
        <f t="shared" si="152"/>
        <v>0</v>
      </c>
      <c r="I357" s="154">
        <f>I358</f>
        <v>0</v>
      </c>
      <c r="J357" s="154">
        <f t="shared" si="155"/>
        <v>0</v>
      </c>
      <c r="K357" s="154">
        <f t="shared" si="155"/>
        <v>0</v>
      </c>
      <c r="L357" s="154">
        <f t="shared" si="155"/>
        <v>0</v>
      </c>
    </row>
    <row r="358" spans="1:12" s="131" customFormat="1" ht="76.5" hidden="1">
      <c r="A358" s="129"/>
      <c r="B358" s="95" t="s">
        <v>334</v>
      </c>
      <c r="C358" s="130"/>
      <c r="D358" s="125" t="s">
        <v>18</v>
      </c>
      <c r="E358" s="125" t="s">
        <v>38</v>
      </c>
      <c r="F358" s="125" t="s">
        <v>563</v>
      </c>
      <c r="G358" s="96" t="s">
        <v>80</v>
      </c>
      <c r="H358" s="153">
        <f t="shared" si="152"/>
        <v>0</v>
      </c>
      <c r="I358" s="154">
        <v>0</v>
      </c>
      <c r="J358" s="154">
        <v>0</v>
      </c>
      <c r="K358" s="154">
        <v>0</v>
      </c>
      <c r="L358" s="154">
        <v>0</v>
      </c>
    </row>
    <row r="359" spans="1:12" s="285" customFormat="1" ht="25.5" hidden="1">
      <c r="A359" s="284"/>
      <c r="B359" s="211" t="s">
        <v>360</v>
      </c>
      <c r="C359" s="286"/>
      <c r="D359" s="125" t="s">
        <v>18</v>
      </c>
      <c r="E359" s="125" t="s">
        <v>38</v>
      </c>
      <c r="F359" s="125" t="s">
        <v>361</v>
      </c>
      <c r="G359" s="125"/>
      <c r="H359" s="153">
        <f t="shared" si="152"/>
        <v>0</v>
      </c>
      <c r="I359" s="216">
        <f>I360</f>
        <v>0</v>
      </c>
      <c r="J359" s="216">
        <f t="shared" ref="J359:L362" si="156">J360</f>
        <v>0</v>
      </c>
      <c r="K359" s="216">
        <f t="shared" si="156"/>
        <v>0</v>
      </c>
      <c r="L359" s="216">
        <f t="shared" si="156"/>
        <v>0</v>
      </c>
    </row>
    <row r="360" spans="1:12" s="285" customFormat="1" ht="25.5" hidden="1">
      <c r="A360" s="284"/>
      <c r="B360" s="95" t="s">
        <v>539</v>
      </c>
      <c r="C360" s="286"/>
      <c r="D360" s="125" t="s">
        <v>18</v>
      </c>
      <c r="E360" s="125" t="s">
        <v>38</v>
      </c>
      <c r="F360" s="125" t="s">
        <v>564</v>
      </c>
      <c r="G360" s="125"/>
      <c r="H360" s="153">
        <f t="shared" si="152"/>
        <v>0</v>
      </c>
      <c r="I360" s="216">
        <f>I361</f>
        <v>0</v>
      </c>
      <c r="J360" s="216">
        <f t="shared" si="156"/>
        <v>0</v>
      </c>
      <c r="K360" s="216">
        <f t="shared" si="156"/>
        <v>0</v>
      </c>
      <c r="L360" s="216">
        <f t="shared" si="156"/>
        <v>0</v>
      </c>
    </row>
    <row r="361" spans="1:12" s="131" customFormat="1" ht="38.25" hidden="1">
      <c r="A361" s="129"/>
      <c r="B361" s="95" t="s">
        <v>86</v>
      </c>
      <c r="C361" s="130"/>
      <c r="D361" s="125" t="s">
        <v>18</v>
      </c>
      <c r="E361" s="125" t="s">
        <v>38</v>
      </c>
      <c r="F361" s="125" t="s">
        <v>564</v>
      </c>
      <c r="G361" s="96" t="s">
        <v>57</v>
      </c>
      <c r="H361" s="153">
        <f t="shared" si="152"/>
        <v>0</v>
      </c>
      <c r="I361" s="154">
        <f>I362</f>
        <v>0</v>
      </c>
      <c r="J361" s="154">
        <f t="shared" si="156"/>
        <v>0</v>
      </c>
      <c r="K361" s="154">
        <f t="shared" si="156"/>
        <v>0</v>
      </c>
      <c r="L361" s="154">
        <f t="shared" si="156"/>
        <v>0</v>
      </c>
    </row>
    <row r="362" spans="1:12" s="131" customFormat="1" ht="39.950000000000003" hidden="1" customHeight="1">
      <c r="A362" s="129"/>
      <c r="B362" s="95" t="s">
        <v>111</v>
      </c>
      <c r="C362" s="130"/>
      <c r="D362" s="125" t="s">
        <v>18</v>
      </c>
      <c r="E362" s="125" t="s">
        <v>38</v>
      </c>
      <c r="F362" s="125" t="s">
        <v>564</v>
      </c>
      <c r="G362" s="96" t="s">
        <v>59</v>
      </c>
      <c r="H362" s="153">
        <f t="shared" si="152"/>
        <v>0</v>
      </c>
      <c r="I362" s="154">
        <f>I363</f>
        <v>0</v>
      </c>
      <c r="J362" s="154">
        <f t="shared" si="156"/>
        <v>0</v>
      </c>
      <c r="K362" s="154">
        <f t="shared" si="156"/>
        <v>0</v>
      </c>
      <c r="L362" s="154">
        <f t="shared" si="156"/>
        <v>0</v>
      </c>
    </row>
    <row r="363" spans="1:12" s="131" customFormat="1" ht="59.25" hidden="1" customHeight="1">
      <c r="A363" s="129"/>
      <c r="B363" s="95" t="s">
        <v>260</v>
      </c>
      <c r="C363" s="130"/>
      <c r="D363" s="125" t="s">
        <v>18</v>
      </c>
      <c r="E363" s="125" t="s">
        <v>38</v>
      </c>
      <c r="F363" s="125" t="s">
        <v>564</v>
      </c>
      <c r="G363" s="96" t="s">
        <v>61</v>
      </c>
      <c r="H363" s="153">
        <f t="shared" si="152"/>
        <v>0</v>
      </c>
      <c r="I363" s="154">
        <v>0</v>
      </c>
      <c r="J363" s="154">
        <v>0</v>
      </c>
      <c r="K363" s="154">
        <v>0</v>
      </c>
      <c r="L363" s="154">
        <v>0</v>
      </c>
    </row>
    <row r="364" spans="1:12" s="285" customFormat="1" ht="38.25">
      <c r="A364" s="284"/>
      <c r="B364" s="211" t="s">
        <v>362</v>
      </c>
      <c r="C364" s="286"/>
      <c r="D364" s="125" t="s">
        <v>18</v>
      </c>
      <c r="E364" s="125" t="s">
        <v>38</v>
      </c>
      <c r="F364" s="125" t="s">
        <v>363</v>
      </c>
      <c r="G364" s="125"/>
      <c r="H364" s="153">
        <f t="shared" si="152"/>
        <v>1.6</v>
      </c>
      <c r="I364" s="216">
        <f>I365</f>
        <v>1.6</v>
      </c>
      <c r="J364" s="216">
        <f t="shared" ref="J364:L366" si="157">J365</f>
        <v>0</v>
      </c>
      <c r="K364" s="216">
        <f t="shared" si="157"/>
        <v>0</v>
      </c>
      <c r="L364" s="216">
        <f t="shared" si="157"/>
        <v>0</v>
      </c>
    </row>
    <row r="365" spans="1:12" s="285" customFormat="1" ht="25.5">
      <c r="A365" s="284"/>
      <c r="B365" s="95" t="s">
        <v>539</v>
      </c>
      <c r="C365" s="286"/>
      <c r="D365" s="125" t="s">
        <v>18</v>
      </c>
      <c r="E365" s="125" t="s">
        <v>38</v>
      </c>
      <c r="F365" s="125" t="s">
        <v>565</v>
      </c>
      <c r="G365" s="125"/>
      <c r="H365" s="153">
        <f t="shared" si="152"/>
        <v>1.6</v>
      </c>
      <c r="I365" s="216">
        <f>I366</f>
        <v>1.6</v>
      </c>
      <c r="J365" s="216">
        <f t="shared" si="157"/>
        <v>0</v>
      </c>
      <c r="K365" s="216">
        <f t="shared" si="157"/>
        <v>0</v>
      </c>
      <c r="L365" s="216">
        <f t="shared" si="157"/>
        <v>0</v>
      </c>
    </row>
    <row r="366" spans="1:12" s="131" customFormat="1">
      <c r="A366" s="129"/>
      <c r="B366" s="95" t="s">
        <v>71</v>
      </c>
      <c r="C366" s="130"/>
      <c r="D366" s="125" t="s">
        <v>18</v>
      </c>
      <c r="E366" s="125" t="s">
        <v>38</v>
      </c>
      <c r="F366" s="125" t="s">
        <v>565</v>
      </c>
      <c r="G366" s="96" t="s">
        <v>72</v>
      </c>
      <c r="H366" s="153">
        <f t="shared" si="152"/>
        <v>1.6</v>
      </c>
      <c r="I366" s="154">
        <f>I367</f>
        <v>1.6</v>
      </c>
      <c r="J366" s="154">
        <f t="shared" si="157"/>
        <v>0</v>
      </c>
      <c r="K366" s="154">
        <f t="shared" si="157"/>
        <v>0</v>
      </c>
      <c r="L366" s="154">
        <f t="shared" si="157"/>
        <v>0</v>
      </c>
    </row>
    <row r="367" spans="1:12" s="131" customFormat="1" ht="76.5">
      <c r="A367" s="129"/>
      <c r="B367" s="95" t="s">
        <v>334</v>
      </c>
      <c r="C367" s="130"/>
      <c r="D367" s="125" t="s">
        <v>18</v>
      </c>
      <c r="E367" s="125" t="s">
        <v>38</v>
      </c>
      <c r="F367" s="125" t="s">
        <v>565</v>
      </c>
      <c r="G367" s="96" t="s">
        <v>80</v>
      </c>
      <c r="H367" s="153">
        <f t="shared" si="152"/>
        <v>1.6</v>
      </c>
      <c r="I367" s="154">
        <f>1.6</f>
        <v>1.6</v>
      </c>
      <c r="J367" s="154">
        <v>0</v>
      </c>
      <c r="K367" s="154">
        <v>0</v>
      </c>
      <c r="L367" s="154">
        <v>0</v>
      </c>
    </row>
    <row r="368" spans="1:12" s="192" customFormat="1" ht="51">
      <c r="A368" s="190"/>
      <c r="B368" s="95" t="s">
        <v>98</v>
      </c>
      <c r="C368" s="191"/>
      <c r="D368" s="96" t="s">
        <v>18</v>
      </c>
      <c r="E368" s="96" t="s">
        <v>38</v>
      </c>
      <c r="F368" s="118" t="s">
        <v>250</v>
      </c>
      <c r="G368" s="119"/>
      <c r="H368" s="153">
        <f>SUM(I368:L368)</f>
        <v>543</v>
      </c>
      <c r="I368" s="154">
        <f>I369</f>
        <v>-11535.1</v>
      </c>
      <c r="J368" s="154">
        <f t="shared" ref="J368:L368" si="158">J369</f>
        <v>0</v>
      </c>
      <c r="K368" s="154">
        <f t="shared" si="158"/>
        <v>12078.1</v>
      </c>
      <c r="L368" s="154">
        <f t="shared" si="158"/>
        <v>0</v>
      </c>
    </row>
    <row r="369" spans="1:12" s="192" customFormat="1" ht="38.25">
      <c r="A369" s="190"/>
      <c r="B369" s="95" t="s">
        <v>251</v>
      </c>
      <c r="C369" s="95"/>
      <c r="D369" s="96" t="s">
        <v>18</v>
      </c>
      <c r="E369" s="96" t="s">
        <v>38</v>
      </c>
      <c r="F369" s="118" t="s">
        <v>252</v>
      </c>
      <c r="G369" s="119"/>
      <c r="H369" s="153">
        <f>SUM(I369:L369)</f>
        <v>543</v>
      </c>
      <c r="I369" s="154">
        <f>I379+I370+I375</f>
        <v>-11535.1</v>
      </c>
      <c r="J369" s="154">
        <f t="shared" ref="J369:L369" si="159">J379+J370+J375</f>
        <v>0</v>
      </c>
      <c r="K369" s="154">
        <f t="shared" si="159"/>
        <v>12078.1</v>
      </c>
      <c r="L369" s="154">
        <f t="shared" si="159"/>
        <v>0</v>
      </c>
    </row>
    <row r="370" spans="1:12" s="131" customFormat="1" ht="38.25">
      <c r="A370" s="129"/>
      <c r="B370" s="95" t="s">
        <v>200</v>
      </c>
      <c r="C370" s="130"/>
      <c r="D370" s="96" t="s">
        <v>18</v>
      </c>
      <c r="E370" s="96" t="s">
        <v>38</v>
      </c>
      <c r="F370" s="118" t="s">
        <v>364</v>
      </c>
      <c r="G370" s="96"/>
      <c r="H370" s="215">
        <f t="shared" ref="H370:H371" si="160">I370+J370+K370+L370</f>
        <v>-11535.1</v>
      </c>
      <c r="I370" s="154">
        <f>I371</f>
        <v>-11535.1</v>
      </c>
      <c r="J370" s="154">
        <f t="shared" ref="J370:L377" si="161">J371</f>
        <v>0</v>
      </c>
      <c r="K370" s="154">
        <f t="shared" si="161"/>
        <v>0</v>
      </c>
      <c r="L370" s="154">
        <f t="shared" si="161"/>
        <v>0</v>
      </c>
    </row>
    <row r="371" spans="1:12" s="218" customFormat="1" ht="54.75" customHeight="1">
      <c r="A371" s="214"/>
      <c r="B371" s="211" t="s">
        <v>88</v>
      </c>
      <c r="C371" s="243"/>
      <c r="D371" s="96" t="s">
        <v>18</v>
      </c>
      <c r="E371" s="96" t="s">
        <v>38</v>
      </c>
      <c r="F371" s="118" t="s">
        <v>364</v>
      </c>
      <c r="G371" s="125" t="s">
        <v>49</v>
      </c>
      <c r="H371" s="215">
        <f t="shared" si="160"/>
        <v>-11535.1</v>
      </c>
      <c r="I371" s="216">
        <f>I372</f>
        <v>-11535.1</v>
      </c>
      <c r="J371" s="216">
        <f t="shared" si="161"/>
        <v>0</v>
      </c>
      <c r="K371" s="216">
        <f t="shared" si="161"/>
        <v>0</v>
      </c>
      <c r="L371" s="216">
        <f t="shared" si="161"/>
        <v>0</v>
      </c>
    </row>
    <row r="372" spans="1:12" s="218" customFormat="1">
      <c r="A372" s="214"/>
      <c r="B372" s="211" t="s">
        <v>66</v>
      </c>
      <c r="C372" s="243"/>
      <c r="D372" s="96" t="s">
        <v>18</v>
      </c>
      <c r="E372" s="96" t="s">
        <v>38</v>
      </c>
      <c r="F372" s="118" t="s">
        <v>364</v>
      </c>
      <c r="G372" s="125" t="s">
        <v>64</v>
      </c>
      <c r="H372" s="215">
        <f>SUM(I372:L372)</f>
        <v>-11535.1</v>
      </c>
      <c r="I372" s="216">
        <f>I373+I374</f>
        <v>-11535.1</v>
      </c>
      <c r="J372" s="216">
        <f t="shared" ref="J372:L372" si="162">J373+J374</f>
        <v>0</v>
      </c>
      <c r="K372" s="216">
        <f t="shared" si="162"/>
        <v>0</v>
      </c>
      <c r="L372" s="216">
        <f t="shared" si="162"/>
        <v>0</v>
      </c>
    </row>
    <row r="373" spans="1:12" s="218" customFormat="1" ht="76.5">
      <c r="A373" s="214"/>
      <c r="B373" s="211" t="s">
        <v>83</v>
      </c>
      <c r="C373" s="243"/>
      <c r="D373" s="96" t="s">
        <v>18</v>
      </c>
      <c r="E373" s="96" t="s">
        <v>38</v>
      </c>
      <c r="F373" s="118" t="s">
        <v>364</v>
      </c>
      <c r="G373" s="125" t="s">
        <v>65</v>
      </c>
      <c r="H373" s="215">
        <f>SUM(I373:L373)</f>
        <v>-12078.1</v>
      </c>
      <c r="I373" s="216">
        <f>-12078.1</f>
        <v>-12078.1</v>
      </c>
      <c r="J373" s="282">
        <v>0</v>
      </c>
      <c r="K373" s="282">
        <v>0</v>
      </c>
      <c r="L373" s="282">
        <v>0</v>
      </c>
    </row>
    <row r="374" spans="1:12" s="218" customFormat="1" ht="25.5">
      <c r="A374" s="214"/>
      <c r="B374" s="211" t="s">
        <v>84</v>
      </c>
      <c r="C374" s="243"/>
      <c r="D374" s="96" t="s">
        <v>18</v>
      </c>
      <c r="E374" s="96" t="s">
        <v>38</v>
      </c>
      <c r="F374" s="118" t="s">
        <v>364</v>
      </c>
      <c r="G374" s="125" t="s">
        <v>82</v>
      </c>
      <c r="H374" s="215">
        <f>SUM(I374:L374)</f>
        <v>543</v>
      </c>
      <c r="I374" s="216">
        <v>543</v>
      </c>
      <c r="J374" s="282">
        <v>0</v>
      </c>
      <c r="K374" s="282">
        <v>0</v>
      </c>
      <c r="L374" s="282">
        <v>0</v>
      </c>
    </row>
    <row r="375" spans="1:12" s="131" customFormat="1" ht="165.75">
      <c r="A375" s="129"/>
      <c r="B375" s="211" t="s">
        <v>587</v>
      </c>
      <c r="C375" s="130"/>
      <c r="D375" s="96" t="s">
        <v>18</v>
      </c>
      <c r="E375" s="96" t="s">
        <v>38</v>
      </c>
      <c r="F375" s="118" t="s">
        <v>586</v>
      </c>
      <c r="G375" s="96"/>
      <c r="H375" s="215">
        <f t="shared" ref="H375:H376" si="163">I375+J375+K375+L375</f>
        <v>12078.1</v>
      </c>
      <c r="I375" s="154">
        <f>I376</f>
        <v>0</v>
      </c>
      <c r="J375" s="154">
        <f t="shared" si="161"/>
        <v>0</v>
      </c>
      <c r="K375" s="154">
        <f t="shared" si="161"/>
        <v>12078.1</v>
      </c>
      <c r="L375" s="154">
        <f t="shared" si="161"/>
        <v>0</v>
      </c>
    </row>
    <row r="376" spans="1:12" s="218" customFormat="1" ht="54.75" customHeight="1">
      <c r="A376" s="214"/>
      <c r="B376" s="211" t="s">
        <v>88</v>
      </c>
      <c r="C376" s="243"/>
      <c r="D376" s="96" t="s">
        <v>18</v>
      </c>
      <c r="E376" s="96" t="s">
        <v>38</v>
      </c>
      <c r="F376" s="118" t="s">
        <v>586</v>
      </c>
      <c r="G376" s="125" t="s">
        <v>49</v>
      </c>
      <c r="H376" s="215">
        <f t="shared" si="163"/>
        <v>12078.1</v>
      </c>
      <c r="I376" s="216">
        <f>I377</f>
        <v>0</v>
      </c>
      <c r="J376" s="216">
        <f t="shared" si="161"/>
        <v>0</v>
      </c>
      <c r="K376" s="216">
        <f t="shared" si="161"/>
        <v>12078.1</v>
      </c>
      <c r="L376" s="216">
        <f t="shared" si="161"/>
        <v>0</v>
      </c>
    </row>
    <row r="377" spans="1:12" s="218" customFormat="1">
      <c r="A377" s="214"/>
      <c r="B377" s="211" t="s">
        <v>66</v>
      </c>
      <c r="C377" s="243"/>
      <c r="D377" s="96" t="s">
        <v>18</v>
      </c>
      <c r="E377" s="96" t="s">
        <v>38</v>
      </c>
      <c r="F377" s="118" t="s">
        <v>586</v>
      </c>
      <c r="G377" s="125" t="s">
        <v>64</v>
      </c>
      <c r="H377" s="215">
        <f>SUM(I377:L377)</f>
        <v>12078.1</v>
      </c>
      <c r="I377" s="216">
        <f>I378</f>
        <v>0</v>
      </c>
      <c r="J377" s="216">
        <f t="shared" si="161"/>
        <v>0</v>
      </c>
      <c r="K377" s="216">
        <f t="shared" si="161"/>
        <v>12078.1</v>
      </c>
      <c r="L377" s="216">
        <f t="shared" si="161"/>
        <v>0</v>
      </c>
    </row>
    <row r="378" spans="1:12" s="218" customFormat="1" ht="76.5">
      <c r="A378" s="214"/>
      <c r="B378" s="211" t="s">
        <v>83</v>
      </c>
      <c r="C378" s="243"/>
      <c r="D378" s="96" t="s">
        <v>18</v>
      </c>
      <c r="E378" s="96" t="s">
        <v>38</v>
      </c>
      <c r="F378" s="118" t="s">
        <v>586</v>
      </c>
      <c r="G378" s="125" t="s">
        <v>65</v>
      </c>
      <c r="H378" s="215">
        <f>SUM(I378:L378)</f>
        <v>12078.1</v>
      </c>
      <c r="I378" s="216">
        <v>0</v>
      </c>
      <c r="J378" s="282">
        <v>0</v>
      </c>
      <c r="K378" s="282">
        <v>12078.1</v>
      </c>
      <c r="L378" s="282">
        <v>0</v>
      </c>
    </row>
    <row r="379" spans="1:12" s="192" customFormat="1" ht="127.5" hidden="1">
      <c r="A379" s="190"/>
      <c r="B379" s="95" t="s">
        <v>478</v>
      </c>
      <c r="C379" s="95"/>
      <c r="D379" s="96" t="s">
        <v>18</v>
      </c>
      <c r="E379" s="96" t="s">
        <v>38</v>
      </c>
      <c r="F379" s="118" t="s">
        <v>365</v>
      </c>
      <c r="G379" s="119"/>
      <c r="H379" s="153">
        <f>SUM(I379:L379)</f>
        <v>0</v>
      </c>
      <c r="I379" s="154">
        <f>I380+I384</f>
        <v>0</v>
      </c>
      <c r="J379" s="154">
        <f t="shared" ref="J379:L379" si="164">J380+J384</f>
        <v>0</v>
      </c>
      <c r="K379" s="154">
        <f t="shared" si="164"/>
        <v>0</v>
      </c>
      <c r="L379" s="154">
        <f t="shared" si="164"/>
        <v>0</v>
      </c>
    </row>
    <row r="380" spans="1:12" s="131" customFormat="1" ht="93.75" hidden="1" customHeight="1">
      <c r="A380" s="129"/>
      <c r="B380" s="95" t="s">
        <v>55</v>
      </c>
      <c r="C380" s="130"/>
      <c r="D380" s="96" t="s">
        <v>18</v>
      </c>
      <c r="E380" s="96" t="s">
        <v>38</v>
      </c>
      <c r="F380" s="118" t="s">
        <v>365</v>
      </c>
      <c r="G380" s="96" t="s">
        <v>56</v>
      </c>
      <c r="H380" s="153">
        <f t="shared" ref="H380:H387" si="165">I380+J380+K380+L380</f>
        <v>0</v>
      </c>
      <c r="I380" s="154">
        <f>I381</f>
        <v>0</v>
      </c>
      <c r="J380" s="154">
        <f>J381</f>
        <v>0</v>
      </c>
      <c r="K380" s="154">
        <f>K381</f>
        <v>0</v>
      </c>
      <c r="L380" s="154">
        <f>L381</f>
        <v>0</v>
      </c>
    </row>
    <row r="381" spans="1:12" s="131" customFormat="1" ht="39.75" hidden="1" customHeight="1">
      <c r="A381" s="129"/>
      <c r="B381" s="95" t="s">
        <v>104</v>
      </c>
      <c r="C381" s="130"/>
      <c r="D381" s="96" t="s">
        <v>18</v>
      </c>
      <c r="E381" s="96" t="s">
        <v>38</v>
      </c>
      <c r="F381" s="118" t="s">
        <v>365</v>
      </c>
      <c r="G381" s="96" t="s">
        <v>105</v>
      </c>
      <c r="H381" s="153">
        <f t="shared" si="165"/>
        <v>0</v>
      </c>
      <c r="I381" s="154">
        <f>I382+I383</f>
        <v>0</v>
      </c>
      <c r="J381" s="154">
        <f>J382+J383</f>
        <v>0</v>
      </c>
      <c r="K381" s="154">
        <f>K382+K383</f>
        <v>0</v>
      </c>
      <c r="L381" s="154">
        <f>L382+L383</f>
        <v>0</v>
      </c>
    </row>
    <row r="382" spans="1:12" s="131" customFormat="1" ht="25.5" hidden="1">
      <c r="A382" s="129"/>
      <c r="B382" s="95" t="s">
        <v>214</v>
      </c>
      <c r="C382" s="130"/>
      <c r="D382" s="96" t="s">
        <v>18</v>
      </c>
      <c r="E382" s="96" t="s">
        <v>38</v>
      </c>
      <c r="F382" s="118" t="s">
        <v>365</v>
      </c>
      <c r="G382" s="96" t="s">
        <v>107</v>
      </c>
      <c r="H382" s="153">
        <f t="shared" si="165"/>
        <v>0</v>
      </c>
      <c r="I382" s="154">
        <v>0</v>
      </c>
      <c r="J382" s="154">
        <v>0</v>
      </c>
      <c r="K382" s="154">
        <v>0</v>
      </c>
      <c r="L382" s="154">
        <v>0</v>
      </c>
    </row>
    <row r="383" spans="1:12" s="131" customFormat="1" ht="51" hidden="1">
      <c r="A383" s="129"/>
      <c r="B383" s="95" t="s">
        <v>108</v>
      </c>
      <c r="C383" s="130"/>
      <c r="D383" s="96" t="s">
        <v>18</v>
      </c>
      <c r="E383" s="96" t="s">
        <v>38</v>
      </c>
      <c r="F383" s="118" t="s">
        <v>365</v>
      </c>
      <c r="G383" s="96" t="s">
        <v>109</v>
      </c>
      <c r="H383" s="153">
        <f t="shared" si="165"/>
        <v>0</v>
      </c>
      <c r="I383" s="154">
        <v>0</v>
      </c>
      <c r="J383" s="154">
        <v>0</v>
      </c>
      <c r="K383" s="154">
        <v>0</v>
      </c>
      <c r="L383" s="154">
        <v>0</v>
      </c>
    </row>
    <row r="384" spans="1:12" s="131" customFormat="1" ht="41.25" hidden="1" customHeight="1">
      <c r="A384" s="129"/>
      <c r="B384" s="95" t="s">
        <v>86</v>
      </c>
      <c r="C384" s="130"/>
      <c r="D384" s="96" t="s">
        <v>18</v>
      </c>
      <c r="E384" s="96" t="s">
        <v>38</v>
      </c>
      <c r="F384" s="118" t="s">
        <v>365</v>
      </c>
      <c r="G384" s="96" t="s">
        <v>57</v>
      </c>
      <c r="H384" s="153">
        <f t="shared" si="165"/>
        <v>0</v>
      </c>
      <c r="I384" s="154">
        <f>I385</f>
        <v>0</v>
      </c>
      <c r="J384" s="154">
        <f>J385</f>
        <v>0</v>
      </c>
      <c r="K384" s="154">
        <f>K385</f>
        <v>0</v>
      </c>
      <c r="L384" s="154">
        <f>L385</f>
        <v>0</v>
      </c>
    </row>
    <row r="385" spans="1:12" s="131" customFormat="1" ht="44.25" hidden="1" customHeight="1">
      <c r="A385" s="129"/>
      <c r="B385" s="95" t="s">
        <v>111</v>
      </c>
      <c r="C385" s="130"/>
      <c r="D385" s="96" t="s">
        <v>18</v>
      </c>
      <c r="E385" s="96" t="s">
        <v>38</v>
      </c>
      <c r="F385" s="118" t="s">
        <v>365</v>
      </c>
      <c r="G385" s="96" t="s">
        <v>59</v>
      </c>
      <c r="H385" s="153">
        <f t="shared" si="165"/>
        <v>0</v>
      </c>
      <c r="I385" s="154">
        <f>I386+I387</f>
        <v>0</v>
      </c>
      <c r="J385" s="154">
        <f t="shared" ref="J385:L385" si="166">J386+J387</f>
        <v>0</v>
      </c>
      <c r="K385" s="154">
        <f t="shared" si="166"/>
        <v>0</v>
      </c>
      <c r="L385" s="154">
        <f t="shared" si="166"/>
        <v>0</v>
      </c>
    </row>
    <row r="386" spans="1:12" s="131" customFormat="1" ht="44.25" hidden="1" customHeight="1">
      <c r="A386" s="129"/>
      <c r="B386" s="95" t="s">
        <v>63</v>
      </c>
      <c r="C386" s="130"/>
      <c r="D386" s="96" t="s">
        <v>18</v>
      </c>
      <c r="E386" s="96" t="s">
        <v>38</v>
      </c>
      <c r="F386" s="118" t="s">
        <v>365</v>
      </c>
      <c r="G386" s="96" t="s">
        <v>62</v>
      </c>
      <c r="H386" s="153">
        <f t="shared" si="165"/>
        <v>0</v>
      </c>
      <c r="I386" s="154">
        <v>0</v>
      </c>
      <c r="J386" s="154">
        <v>0</v>
      </c>
      <c r="K386" s="154">
        <v>0</v>
      </c>
      <c r="L386" s="154">
        <v>0</v>
      </c>
    </row>
    <row r="387" spans="1:12" s="131" customFormat="1" ht="51" hidden="1">
      <c r="A387" s="129"/>
      <c r="B387" s="95" t="s">
        <v>260</v>
      </c>
      <c r="C387" s="130"/>
      <c r="D387" s="96" t="s">
        <v>18</v>
      </c>
      <c r="E387" s="96" t="s">
        <v>38</v>
      </c>
      <c r="F387" s="118" t="s">
        <v>365</v>
      </c>
      <c r="G387" s="96" t="s">
        <v>61</v>
      </c>
      <c r="H387" s="153">
        <f t="shared" si="165"/>
        <v>0</v>
      </c>
      <c r="I387" s="154">
        <v>0</v>
      </c>
      <c r="J387" s="154">
        <v>0</v>
      </c>
      <c r="K387" s="154">
        <v>0</v>
      </c>
      <c r="L387" s="154">
        <v>0</v>
      </c>
    </row>
    <row r="388" spans="1:12" s="131" customFormat="1" ht="51">
      <c r="A388" s="129"/>
      <c r="B388" s="95" t="s">
        <v>366</v>
      </c>
      <c r="C388" s="130"/>
      <c r="D388" s="96" t="s">
        <v>18</v>
      </c>
      <c r="E388" s="96" t="s">
        <v>38</v>
      </c>
      <c r="F388" s="118" t="s">
        <v>367</v>
      </c>
      <c r="G388" s="96"/>
      <c r="H388" s="215">
        <f t="shared" ref="H388:H390" si="167">SUM(I388:L388)</f>
        <v>2978.7999999999997</v>
      </c>
      <c r="I388" s="154">
        <f>I389+I415+I420</f>
        <v>451.2</v>
      </c>
      <c r="J388" s="154">
        <f>J389+J415+J420</f>
        <v>0</v>
      </c>
      <c r="K388" s="154">
        <f>K389+K415+K420</f>
        <v>2527.6</v>
      </c>
      <c r="L388" s="154">
        <f>L389+L415+L420</f>
        <v>0</v>
      </c>
    </row>
    <row r="389" spans="1:12" s="131" customFormat="1" ht="38.25">
      <c r="A389" s="129"/>
      <c r="B389" s="95" t="s">
        <v>368</v>
      </c>
      <c r="C389" s="130"/>
      <c r="D389" s="96" t="s">
        <v>18</v>
      </c>
      <c r="E389" s="96" t="s">
        <v>38</v>
      </c>
      <c r="F389" s="118" t="s">
        <v>369</v>
      </c>
      <c r="G389" s="96"/>
      <c r="H389" s="215">
        <f t="shared" si="167"/>
        <v>2846</v>
      </c>
      <c r="I389" s="154">
        <f>I390+I403+I407+I411</f>
        <v>318.39999999999998</v>
      </c>
      <c r="J389" s="154">
        <f t="shared" ref="J389:L389" si="168">J390+J403+J407+J411</f>
        <v>0</v>
      </c>
      <c r="K389" s="154">
        <f t="shared" si="168"/>
        <v>2527.6</v>
      </c>
      <c r="L389" s="154">
        <f t="shared" si="168"/>
        <v>0</v>
      </c>
    </row>
    <row r="390" spans="1:12" s="131" customFormat="1" ht="38.25">
      <c r="A390" s="129"/>
      <c r="B390" s="95" t="s">
        <v>200</v>
      </c>
      <c r="C390" s="130"/>
      <c r="D390" s="96" t="s">
        <v>18</v>
      </c>
      <c r="E390" s="96" t="s">
        <v>38</v>
      </c>
      <c r="F390" s="118" t="s">
        <v>331</v>
      </c>
      <c r="G390" s="96"/>
      <c r="H390" s="215">
        <f t="shared" si="167"/>
        <v>6</v>
      </c>
      <c r="I390" s="154">
        <f>I391+I395+I399</f>
        <v>6</v>
      </c>
      <c r="J390" s="154">
        <f t="shared" ref="J390:L390" si="169">J391+J395+J399</f>
        <v>0</v>
      </c>
      <c r="K390" s="154">
        <f t="shared" si="169"/>
        <v>0</v>
      </c>
      <c r="L390" s="154">
        <f t="shared" si="169"/>
        <v>0</v>
      </c>
    </row>
    <row r="391" spans="1:12" s="131" customFormat="1" ht="89.25" hidden="1">
      <c r="A391" s="129"/>
      <c r="B391" s="211" t="s">
        <v>55</v>
      </c>
      <c r="C391" s="117"/>
      <c r="D391" s="96" t="s">
        <v>18</v>
      </c>
      <c r="E391" s="96" t="s">
        <v>38</v>
      </c>
      <c r="F391" s="118" t="s">
        <v>331</v>
      </c>
      <c r="G391" s="125" t="s">
        <v>56</v>
      </c>
      <c r="H391" s="215">
        <f>SUM(I391:L391)</f>
        <v>0</v>
      </c>
      <c r="I391" s="216">
        <f>I392</f>
        <v>0</v>
      </c>
      <c r="J391" s="216">
        <f t="shared" ref="J391:L391" si="170">J392</f>
        <v>0</v>
      </c>
      <c r="K391" s="216">
        <f t="shared" si="170"/>
        <v>0</v>
      </c>
      <c r="L391" s="216">
        <f t="shared" si="170"/>
        <v>0</v>
      </c>
    </row>
    <row r="392" spans="1:12" s="131" customFormat="1" ht="25.5" hidden="1">
      <c r="A392" s="129"/>
      <c r="B392" s="211" t="s">
        <v>67</v>
      </c>
      <c r="C392" s="117"/>
      <c r="D392" s="96" t="s">
        <v>18</v>
      </c>
      <c r="E392" s="96" t="s">
        <v>38</v>
      </c>
      <c r="F392" s="118" t="s">
        <v>331</v>
      </c>
      <c r="G392" s="125" t="s">
        <v>68</v>
      </c>
      <c r="H392" s="215">
        <f t="shared" ref="H392:H402" si="171">SUM(I392:L392)</f>
        <v>0</v>
      </c>
      <c r="I392" s="216">
        <f>I393+I394</f>
        <v>0</v>
      </c>
      <c r="J392" s="216">
        <f>J393+J394</f>
        <v>0</v>
      </c>
      <c r="K392" s="216">
        <f>K393+K394</f>
        <v>0</v>
      </c>
      <c r="L392" s="216">
        <f>L393+L394</f>
        <v>0</v>
      </c>
    </row>
    <row r="393" spans="1:12" s="131" customFormat="1" ht="25.5" hidden="1">
      <c r="A393" s="129"/>
      <c r="B393" s="211" t="s">
        <v>255</v>
      </c>
      <c r="C393" s="117"/>
      <c r="D393" s="96" t="s">
        <v>18</v>
      </c>
      <c r="E393" s="96" t="s">
        <v>38</v>
      </c>
      <c r="F393" s="118" t="s">
        <v>331</v>
      </c>
      <c r="G393" s="125" t="s">
        <v>69</v>
      </c>
      <c r="H393" s="215">
        <f t="shared" si="171"/>
        <v>0</v>
      </c>
      <c r="I393" s="216">
        <v>0</v>
      </c>
      <c r="J393" s="282">
        <v>0</v>
      </c>
      <c r="K393" s="282">
        <v>0</v>
      </c>
      <c r="L393" s="282">
        <v>0</v>
      </c>
    </row>
    <row r="394" spans="1:12" s="131" customFormat="1" ht="38.25" hidden="1">
      <c r="A394" s="129"/>
      <c r="B394" s="211" t="s">
        <v>89</v>
      </c>
      <c r="C394" s="117"/>
      <c r="D394" s="96" t="s">
        <v>18</v>
      </c>
      <c r="E394" s="96" t="s">
        <v>38</v>
      </c>
      <c r="F394" s="118" t="s">
        <v>331</v>
      </c>
      <c r="G394" s="125" t="s">
        <v>70</v>
      </c>
      <c r="H394" s="215">
        <f t="shared" si="171"/>
        <v>0</v>
      </c>
      <c r="I394" s="216">
        <v>0</v>
      </c>
      <c r="J394" s="282">
        <v>0</v>
      </c>
      <c r="K394" s="282">
        <v>0</v>
      </c>
      <c r="L394" s="282">
        <v>0</v>
      </c>
    </row>
    <row r="395" spans="1:12" s="131" customFormat="1" ht="38.25" hidden="1">
      <c r="A395" s="129"/>
      <c r="B395" s="95" t="s">
        <v>86</v>
      </c>
      <c r="C395" s="117"/>
      <c r="D395" s="96" t="s">
        <v>18</v>
      </c>
      <c r="E395" s="96" t="s">
        <v>38</v>
      </c>
      <c r="F395" s="118" t="s">
        <v>331</v>
      </c>
      <c r="G395" s="125" t="s">
        <v>57</v>
      </c>
      <c r="H395" s="215">
        <f t="shared" si="171"/>
        <v>0</v>
      </c>
      <c r="I395" s="216">
        <f>I396</f>
        <v>0</v>
      </c>
      <c r="J395" s="216">
        <f>J396</f>
        <v>0</v>
      </c>
      <c r="K395" s="216">
        <f>K396</f>
        <v>0</v>
      </c>
      <c r="L395" s="216">
        <f>L396</f>
        <v>0</v>
      </c>
    </row>
    <row r="396" spans="1:12" s="131" customFormat="1" ht="38.25" hidden="1">
      <c r="A396" s="129"/>
      <c r="B396" s="95" t="s">
        <v>111</v>
      </c>
      <c r="C396" s="117"/>
      <c r="D396" s="96" t="s">
        <v>18</v>
      </c>
      <c r="E396" s="96" t="s">
        <v>38</v>
      </c>
      <c r="F396" s="118" t="s">
        <v>331</v>
      </c>
      <c r="G396" s="125" t="s">
        <v>59</v>
      </c>
      <c r="H396" s="215">
        <f t="shared" si="171"/>
        <v>0</v>
      </c>
      <c r="I396" s="216">
        <f>I398+I397</f>
        <v>0</v>
      </c>
      <c r="J396" s="216">
        <f>J398</f>
        <v>0</v>
      </c>
      <c r="K396" s="216">
        <f>K398</f>
        <v>0</v>
      </c>
      <c r="L396" s="216">
        <f>L398</f>
        <v>0</v>
      </c>
    </row>
    <row r="397" spans="1:12" s="131" customFormat="1" ht="38.25" hidden="1">
      <c r="A397" s="129"/>
      <c r="B397" s="211" t="s">
        <v>63</v>
      </c>
      <c r="C397" s="117"/>
      <c r="D397" s="96" t="s">
        <v>18</v>
      </c>
      <c r="E397" s="96" t="s">
        <v>38</v>
      </c>
      <c r="F397" s="118" t="s">
        <v>331</v>
      </c>
      <c r="G397" s="125" t="s">
        <v>62</v>
      </c>
      <c r="H397" s="215">
        <f t="shared" si="171"/>
        <v>0</v>
      </c>
      <c r="I397" s="216">
        <v>0</v>
      </c>
      <c r="J397" s="282">
        <v>0</v>
      </c>
      <c r="K397" s="282">
        <v>0</v>
      </c>
      <c r="L397" s="282">
        <v>0</v>
      </c>
    </row>
    <row r="398" spans="1:12" s="131" customFormat="1" ht="51" hidden="1">
      <c r="A398" s="129"/>
      <c r="B398" s="95" t="s">
        <v>260</v>
      </c>
      <c r="C398" s="117"/>
      <c r="D398" s="96" t="s">
        <v>18</v>
      </c>
      <c r="E398" s="96" t="s">
        <v>38</v>
      </c>
      <c r="F398" s="118" t="s">
        <v>331</v>
      </c>
      <c r="G398" s="125" t="s">
        <v>61</v>
      </c>
      <c r="H398" s="215">
        <f t="shared" si="171"/>
        <v>0</v>
      </c>
      <c r="I398" s="216">
        <v>0</v>
      </c>
      <c r="J398" s="282">
        <v>0</v>
      </c>
      <c r="K398" s="282">
        <v>0</v>
      </c>
      <c r="L398" s="282">
        <v>0</v>
      </c>
    </row>
    <row r="399" spans="1:12" s="131" customFormat="1">
      <c r="A399" s="129"/>
      <c r="B399" s="281" t="s">
        <v>71</v>
      </c>
      <c r="C399" s="117"/>
      <c r="D399" s="96" t="s">
        <v>18</v>
      </c>
      <c r="E399" s="96" t="s">
        <v>38</v>
      </c>
      <c r="F399" s="118" t="s">
        <v>331</v>
      </c>
      <c r="G399" s="125" t="s">
        <v>72</v>
      </c>
      <c r="H399" s="215">
        <f t="shared" si="171"/>
        <v>6</v>
      </c>
      <c r="I399" s="216">
        <f>I400</f>
        <v>6</v>
      </c>
      <c r="J399" s="216">
        <f t="shared" ref="J399:L399" si="172">J400</f>
        <v>0</v>
      </c>
      <c r="K399" s="216">
        <f t="shared" si="172"/>
        <v>0</v>
      </c>
      <c r="L399" s="216">
        <f t="shared" si="172"/>
        <v>0</v>
      </c>
    </row>
    <row r="400" spans="1:12" s="131" customFormat="1" ht="25.5">
      <c r="A400" s="129"/>
      <c r="B400" s="281" t="s">
        <v>73</v>
      </c>
      <c r="C400" s="117"/>
      <c r="D400" s="96" t="s">
        <v>18</v>
      </c>
      <c r="E400" s="96" t="s">
        <v>38</v>
      </c>
      <c r="F400" s="118" t="s">
        <v>331</v>
      </c>
      <c r="G400" s="125" t="s">
        <v>74</v>
      </c>
      <c r="H400" s="215">
        <f t="shared" si="171"/>
        <v>6</v>
      </c>
      <c r="I400" s="216">
        <f>I401+I402</f>
        <v>6</v>
      </c>
      <c r="J400" s="216">
        <f t="shared" ref="J400:L400" si="173">J401+J402</f>
        <v>0</v>
      </c>
      <c r="K400" s="216">
        <f t="shared" si="173"/>
        <v>0</v>
      </c>
      <c r="L400" s="216">
        <f t="shared" si="173"/>
        <v>0</v>
      </c>
    </row>
    <row r="401" spans="1:12" s="131" customFormat="1" ht="25.5">
      <c r="A401" s="129"/>
      <c r="B401" s="281" t="s">
        <v>294</v>
      </c>
      <c r="C401" s="117"/>
      <c r="D401" s="96" t="s">
        <v>18</v>
      </c>
      <c r="E401" s="96" t="s">
        <v>38</v>
      </c>
      <c r="F401" s="118" t="s">
        <v>331</v>
      </c>
      <c r="G401" s="125" t="s">
        <v>295</v>
      </c>
      <c r="H401" s="215">
        <f t="shared" si="171"/>
        <v>0</v>
      </c>
      <c r="I401" s="216">
        <v>0</v>
      </c>
      <c r="J401" s="216"/>
      <c r="K401" s="216"/>
      <c r="L401" s="216"/>
    </row>
    <row r="402" spans="1:12" s="131" customFormat="1">
      <c r="A402" s="129"/>
      <c r="B402" s="281" t="s">
        <v>261</v>
      </c>
      <c r="C402" s="117"/>
      <c r="D402" s="96" t="s">
        <v>18</v>
      </c>
      <c r="E402" s="96" t="s">
        <v>38</v>
      </c>
      <c r="F402" s="118" t="s">
        <v>331</v>
      </c>
      <c r="G402" s="125" t="s">
        <v>76</v>
      </c>
      <c r="H402" s="215">
        <f t="shared" si="171"/>
        <v>6</v>
      </c>
      <c r="I402" s="216">
        <v>6</v>
      </c>
      <c r="J402" s="282">
        <v>0</v>
      </c>
      <c r="K402" s="282">
        <v>0</v>
      </c>
      <c r="L402" s="282">
        <v>0</v>
      </c>
    </row>
    <row r="403" spans="1:12" s="131" customFormat="1" ht="25.5" hidden="1">
      <c r="A403" s="129"/>
      <c r="B403" s="95" t="s">
        <v>539</v>
      </c>
      <c r="C403" s="130"/>
      <c r="D403" s="96" t="s">
        <v>18</v>
      </c>
      <c r="E403" s="96" t="s">
        <v>38</v>
      </c>
      <c r="F403" s="118" t="s">
        <v>572</v>
      </c>
      <c r="G403" s="96"/>
      <c r="H403" s="215">
        <f t="shared" ref="H403:H406" si="174">SUM(I403:L403)</f>
        <v>0</v>
      </c>
      <c r="I403" s="154">
        <f>I404</f>
        <v>0</v>
      </c>
      <c r="J403" s="154">
        <f t="shared" ref="J403:L405" si="175">J404</f>
        <v>0</v>
      </c>
      <c r="K403" s="154">
        <f t="shared" si="175"/>
        <v>0</v>
      </c>
      <c r="L403" s="154">
        <f t="shared" si="175"/>
        <v>0</v>
      </c>
    </row>
    <row r="404" spans="1:12" s="131" customFormat="1" ht="38.25" hidden="1">
      <c r="A404" s="129"/>
      <c r="B404" s="95" t="s">
        <v>86</v>
      </c>
      <c r="C404" s="117"/>
      <c r="D404" s="96" t="s">
        <v>18</v>
      </c>
      <c r="E404" s="96" t="s">
        <v>38</v>
      </c>
      <c r="F404" s="118" t="s">
        <v>572</v>
      </c>
      <c r="G404" s="125" t="s">
        <v>57</v>
      </c>
      <c r="H404" s="215">
        <f t="shared" si="174"/>
        <v>0</v>
      </c>
      <c r="I404" s="216">
        <f>I405</f>
        <v>0</v>
      </c>
      <c r="J404" s="216">
        <f t="shared" si="175"/>
        <v>0</v>
      </c>
      <c r="K404" s="216">
        <f t="shared" si="175"/>
        <v>0</v>
      </c>
      <c r="L404" s="216">
        <f t="shared" si="175"/>
        <v>0</v>
      </c>
    </row>
    <row r="405" spans="1:12" s="131" customFormat="1" ht="38.25" hidden="1">
      <c r="A405" s="129"/>
      <c r="B405" s="95" t="s">
        <v>111</v>
      </c>
      <c r="C405" s="117"/>
      <c r="D405" s="96" t="s">
        <v>18</v>
      </c>
      <c r="E405" s="96" t="s">
        <v>38</v>
      </c>
      <c r="F405" s="118" t="s">
        <v>572</v>
      </c>
      <c r="G405" s="125" t="s">
        <v>59</v>
      </c>
      <c r="H405" s="215">
        <f t="shared" si="174"/>
        <v>0</v>
      </c>
      <c r="I405" s="216">
        <f>I406</f>
        <v>0</v>
      </c>
      <c r="J405" s="216">
        <f t="shared" si="175"/>
        <v>0</v>
      </c>
      <c r="K405" s="216">
        <f t="shared" si="175"/>
        <v>0</v>
      </c>
      <c r="L405" s="216">
        <f t="shared" si="175"/>
        <v>0</v>
      </c>
    </row>
    <row r="406" spans="1:12" s="131" customFormat="1" ht="51" hidden="1">
      <c r="A406" s="129"/>
      <c r="B406" s="95" t="s">
        <v>260</v>
      </c>
      <c r="C406" s="117"/>
      <c r="D406" s="96" t="s">
        <v>18</v>
      </c>
      <c r="E406" s="96" t="s">
        <v>38</v>
      </c>
      <c r="F406" s="118" t="s">
        <v>572</v>
      </c>
      <c r="G406" s="125" t="s">
        <v>61</v>
      </c>
      <c r="H406" s="215">
        <f t="shared" si="174"/>
        <v>0</v>
      </c>
      <c r="I406" s="216">
        <v>0</v>
      </c>
      <c r="J406" s="282">
        <v>0</v>
      </c>
      <c r="K406" s="282">
        <v>0</v>
      </c>
      <c r="L406" s="282">
        <v>0</v>
      </c>
    </row>
    <row r="407" spans="1:12" s="218" customFormat="1" ht="129" customHeight="1">
      <c r="A407" s="214"/>
      <c r="B407" s="211" t="s">
        <v>479</v>
      </c>
      <c r="C407" s="286"/>
      <c r="D407" s="125" t="s">
        <v>18</v>
      </c>
      <c r="E407" s="125" t="s">
        <v>38</v>
      </c>
      <c r="F407" s="125" t="s">
        <v>628</v>
      </c>
      <c r="G407" s="125"/>
      <c r="H407" s="215">
        <f t="shared" ref="H407:H414" si="176">I407+J407+K407+L407</f>
        <v>2527.6</v>
      </c>
      <c r="I407" s="216">
        <f>I408</f>
        <v>0</v>
      </c>
      <c r="J407" s="216">
        <f t="shared" ref="J407:L413" si="177">J408</f>
        <v>0</v>
      </c>
      <c r="K407" s="216">
        <f t="shared" si="177"/>
        <v>2527.6</v>
      </c>
      <c r="L407" s="216">
        <f t="shared" si="177"/>
        <v>0</v>
      </c>
    </row>
    <row r="408" spans="1:12" s="218" customFormat="1" ht="42.75" customHeight="1">
      <c r="A408" s="214"/>
      <c r="B408" s="95" t="s">
        <v>86</v>
      </c>
      <c r="C408" s="286"/>
      <c r="D408" s="125" t="s">
        <v>18</v>
      </c>
      <c r="E408" s="125" t="s">
        <v>38</v>
      </c>
      <c r="F408" s="125" t="s">
        <v>628</v>
      </c>
      <c r="G408" s="125" t="s">
        <v>57</v>
      </c>
      <c r="H408" s="215">
        <f t="shared" si="176"/>
        <v>2527.6</v>
      </c>
      <c r="I408" s="216">
        <f>I409</f>
        <v>0</v>
      </c>
      <c r="J408" s="216">
        <f t="shared" si="177"/>
        <v>0</v>
      </c>
      <c r="K408" s="216">
        <f t="shared" si="177"/>
        <v>2527.6</v>
      </c>
      <c r="L408" s="216">
        <f t="shared" si="177"/>
        <v>0</v>
      </c>
    </row>
    <row r="409" spans="1:12" s="218" customFormat="1" ht="38.25">
      <c r="A409" s="214"/>
      <c r="B409" s="95" t="s">
        <v>111</v>
      </c>
      <c r="C409" s="286"/>
      <c r="D409" s="125" t="s">
        <v>18</v>
      </c>
      <c r="E409" s="125" t="s">
        <v>38</v>
      </c>
      <c r="F409" s="125" t="s">
        <v>628</v>
      </c>
      <c r="G409" s="125" t="s">
        <v>59</v>
      </c>
      <c r="H409" s="215">
        <f t="shared" si="176"/>
        <v>2527.6</v>
      </c>
      <c r="I409" s="216">
        <f>I410</f>
        <v>0</v>
      </c>
      <c r="J409" s="216">
        <f t="shared" si="177"/>
        <v>0</v>
      </c>
      <c r="K409" s="216">
        <f t="shared" si="177"/>
        <v>2527.6</v>
      </c>
      <c r="L409" s="216">
        <f t="shared" si="177"/>
        <v>0</v>
      </c>
    </row>
    <row r="410" spans="1:12" s="218" customFormat="1" ht="53.25" customHeight="1">
      <c r="A410" s="214"/>
      <c r="B410" s="95" t="s">
        <v>260</v>
      </c>
      <c r="C410" s="286"/>
      <c r="D410" s="125" t="s">
        <v>18</v>
      </c>
      <c r="E410" s="125" t="s">
        <v>38</v>
      </c>
      <c r="F410" s="125" t="s">
        <v>628</v>
      </c>
      <c r="G410" s="125" t="s">
        <v>61</v>
      </c>
      <c r="H410" s="215">
        <f t="shared" si="176"/>
        <v>2527.6</v>
      </c>
      <c r="I410" s="216">
        <v>0</v>
      </c>
      <c r="J410" s="216">
        <v>0</v>
      </c>
      <c r="K410" s="216">
        <f>2527.6</f>
        <v>2527.6</v>
      </c>
      <c r="L410" s="216">
        <v>0</v>
      </c>
    </row>
    <row r="411" spans="1:12" s="218" customFormat="1" ht="159.75" customHeight="1">
      <c r="A411" s="214"/>
      <c r="B411" s="211" t="s">
        <v>584</v>
      </c>
      <c r="C411" s="286"/>
      <c r="D411" s="125" t="s">
        <v>18</v>
      </c>
      <c r="E411" s="125" t="s">
        <v>38</v>
      </c>
      <c r="F411" s="125" t="s">
        <v>629</v>
      </c>
      <c r="G411" s="125"/>
      <c r="H411" s="215">
        <f t="shared" si="176"/>
        <v>312.39999999999998</v>
      </c>
      <c r="I411" s="216">
        <f>I412</f>
        <v>312.39999999999998</v>
      </c>
      <c r="J411" s="216">
        <f t="shared" si="177"/>
        <v>0</v>
      </c>
      <c r="K411" s="216">
        <f t="shared" si="177"/>
        <v>0</v>
      </c>
      <c r="L411" s="216">
        <f t="shared" si="177"/>
        <v>0</v>
      </c>
    </row>
    <row r="412" spans="1:12" s="218" customFormat="1" ht="42.75" customHeight="1">
      <c r="A412" s="214"/>
      <c r="B412" s="95" t="s">
        <v>86</v>
      </c>
      <c r="C412" s="286"/>
      <c r="D412" s="125" t="s">
        <v>18</v>
      </c>
      <c r="E412" s="125" t="s">
        <v>38</v>
      </c>
      <c r="F412" s="125" t="s">
        <v>629</v>
      </c>
      <c r="G412" s="125" t="s">
        <v>57</v>
      </c>
      <c r="H412" s="215">
        <f t="shared" si="176"/>
        <v>312.39999999999998</v>
      </c>
      <c r="I412" s="216">
        <f>I413</f>
        <v>312.39999999999998</v>
      </c>
      <c r="J412" s="216">
        <f t="shared" si="177"/>
        <v>0</v>
      </c>
      <c r="K412" s="216">
        <f t="shared" si="177"/>
        <v>0</v>
      </c>
      <c r="L412" s="216">
        <f t="shared" si="177"/>
        <v>0</v>
      </c>
    </row>
    <row r="413" spans="1:12" s="218" customFormat="1" ht="38.25">
      <c r="A413" s="214"/>
      <c r="B413" s="95" t="s">
        <v>111</v>
      </c>
      <c r="C413" s="286"/>
      <c r="D413" s="125" t="s">
        <v>18</v>
      </c>
      <c r="E413" s="125" t="s">
        <v>38</v>
      </c>
      <c r="F413" s="125" t="s">
        <v>629</v>
      </c>
      <c r="G413" s="125" t="s">
        <v>59</v>
      </c>
      <c r="H413" s="215">
        <f t="shared" si="176"/>
        <v>312.39999999999998</v>
      </c>
      <c r="I413" s="216">
        <f>I414</f>
        <v>312.39999999999998</v>
      </c>
      <c r="J413" s="216">
        <f t="shared" si="177"/>
        <v>0</v>
      </c>
      <c r="K413" s="216">
        <f t="shared" si="177"/>
        <v>0</v>
      </c>
      <c r="L413" s="216">
        <f t="shared" si="177"/>
        <v>0</v>
      </c>
    </row>
    <row r="414" spans="1:12" s="218" customFormat="1" ht="53.25" customHeight="1">
      <c r="A414" s="214"/>
      <c r="B414" s="95" t="s">
        <v>260</v>
      </c>
      <c r="C414" s="286"/>
      <c r="D414" s="125" t="s">
        <v>18</v>
      </c>
      <c r="E414" s="125" t="s">
        <v>38</v>
      </c>
      <c r="F414" s="125" t="s">
        <v>629</v>
      </c>
      <c r="G414" s="125" t="s">
        <v>61</v>
      </c>
      <c r="H414" s="215">
        <f t="shared" si="176"/>
        <v>312.39999999999998</v>
      </c>
      <c r="I414" s="216">
        <f>312.4</f>
        <v>312.39999999999998</v>
      </c>
      <c r="J414" s="216">
        <v>0</v>
      </c>
      <c r="K414" s="216">
        <v>0</v>
      </c>
      <c r="L414" s="216">
        <v>0</v>
      </c>
    </row>
    <row r="415" spans="1:12" s="131" customFormat="1" ht="25.5">
      <c r="A415" s="129"/>
      <c r="B415" s="95" t="s">
        <v>370</v>
      </c>
      <c r="C415" s="130"/>
      <c r="D415" s="96" t="s">
        <v>18</v>
      </c>
      <c r="E415" s="96" t="s">
        <v>38</v>
      </c>
      <c r="F415" s="118" t="s">
        <v>371</v>
      </c>
      <c r="G415" s="96"/>
      <c r="H415" s="215">
        <f t="shared" ref="H415:H424" si="178">SUM(I415:L415)</f>
        <v>82.8</v>
      </c>
      <c r="I415" s="154">
        <f>I416</f>
        <v>82.8</v>
      </c>
      <c r="J415" s="154">
        <f t="shared" ref="J415:L418" si="179">J416</f>
        <v>0</v>
      </c>
      <c r="K415" s="154">
        <f t="shared" si="179"/>
        <v>0</v>
      </c>
      <c r="L415" s="154">
        <f t="shared" si="179"/>
        <v>0</v>
      </c>
    </row>
    <row r="416" spans="1:12" s="131" customFormat="1" ht="25.5">
      <c r="A416" s="129"/>
      <c r="B416" s="95" t="s">
        <v>539</v>
      </c>
      <c r="C416" s="130"/>
      <c r="D416" s="96" t="s">
        <v>18</v>
      </c>
      <c r="E416" s="96" t="s">
        <v>38</v>
      </c>
      <c r="F416" s="118" t="s">
        <v>571</v>
      </c>
      <c r="G416" s="96"/>
      <c r="H416" s="215">
        <f t="shared" si="178"/>
        <v>82.8</v>
      </c>
      <c r="I416" s="154">
        <f>I417</f>
        <v>82.8</v>
      </c>
      <c r="J416" s="154">
        <f t="shared" si="179"/>
        <v>0</v>
      </c>
      <c r="K416" s="154">
        <f t="shared" si="179"/>
        <v>0</v>
      </c>
      <c r="L416" s="154">
        <f t="shared" si="179"/>
        <v>0</v>
      </c>
    </row>
    <row r="417" spans="1:12" s="131" customFormat="1" ht="38.25">
      <c r="A417" s="129"/>
      <c r="B417" s="95" t="s">
        <v>86</v>
      </c>
      <c r="C417" s="117"/>
      <c r="D417" s="96" t="s">
        <v>18</v>
      </c>
      <c r="E417" s="96" t="s">
        <v>38</v>
      </c>
      <c r="F417" s="118" t="s">
        <v>571</v>
      </c>
      <c r="G417" s="125" t="s">
        <v>57</v>
      </c>
      <c r="H417" s="215">
        <f t="shared" si="178"/>
        <v>82.8</v>
      </c>
      <c r="I417" s="216">
        <f>I418</f>
        <v>82.8</v>
      </c>
      <c r="J417" s="216">
        <f t="shared" si="179"/>
        <v>0</v>
      </c>
      <c r="K417" s="216">
        <f t="shared" si="179"/>
        <v>0</v>
      </c>
      <c r="L417" s="216">
        <f t="shared" si="179"/>
        <v>0</v>
      </c>
    </row>
    <row r="418" spans="1:12" s="131" customFormat="1" ht="38.25">
      <c r="A418" s="129"/>
      <c r="B418" s="95" t="s">
        <v>111</v>
      </c>
      <c r="C418" s="117"/>
      <c r="D418" s="96" t="s">
        <v>18</v>
      </c>
      <c r="E418" s="96" t="s">
        <v>38</v>
      </c>
      <c r="F418" s="118" t="s">
        <v>571</v>
      </c>
      <c r="G418" s="125" t="s">
        <v>59</v>
      </c>
      <c r="H418" s="215">
        <f t="shared" si="178"/>
        <v>82.8</v>
      </c>
      <c r="I418" s="216">
        <f>I419</f>
        <v>82.8</v>
      </c>
      <c r="J418" s="216">
        <f t="shared" si="179"/>
        <v>0</v>
      </c>
      <c r="K418" s="216">
        <f t="shared" si="179"/>
        <v>0</v>
      </c>
      <c r="L418" s="216">
        <f t="shared" si="179"/>
        <v>0</v>
      </c>
    </row>
    <row r="419" spans="1:12" s="131" customFormat="1" ht="51">
      <c r="A419" s="129"/>
      <c r="B419" s="95" t="s">
        <v>260</v>
      </c>
      <c r="C419" s="117"/>
      <c r="D419" s="96" t="s">
        <v>18</v>
      </c>
      <c r="E419" s="96" t="s">
        <v>38</v>
      </c>
      <c r="F419" s="118" t="s">
        <v>571</v>
      </c>
      <c r="G419" s="125" t="s">
        <v>61</v>
      </c>
      <c r="H419" s="215">
        <f t="shared" si="178"/>
        <v>82.8</v>
      </c>
      <c r="I419" s="216">
        <f>82.8</f>
        <v>82.8</v>
      </c>
      <c r="J419" s="282">
        <v>0</v>
      </c>
      <c r="K419" s="282">
        <v>0</v>
      </c>
      <c r="L419" s="282">
        <v>0</v>
      </c>
    </row>
    <row r="420" spans="1:12" s="131" customFormat="1" ht="51">
      <c r="A420" s="129"/>
      <c r="B420" s="95" t="s">
        <v>372</v>
      </c>
      <c r="C420" s="130"/>
      <c r="D420" s="96" t="s">
        <v>18</v>
      </c>
      <c r="E420" s="96" t="s">
        <v>38</v>
      </c>
      <c r="F420" s="118" t="s">
        <v>373</v>
      </c>
      <c r="G420" s="96"/>
      <c r="H420" s="215">
        <f t="shared" si="178"/>
        <v>50</v>
      </c>
      <c r="I420" s="154">
        <f>I421</f>
        <v>50</v>
      </c>
      <c r="J420" s="154">
        <f t="shared" ref="J420:L423" si="180">J421</f>
        <v>0</v>
      </c>
      <c r="K420" s="154">
        <f t="shared" si="180"/>
        <v>0</v>
      </c>
      <c r="L420" s="154">
        <f t="shared" si="180"/>
        <v>0</v>
      </c>
    </row>
    <row r="421" spans="1:12" s="131" customFormat="1" ht="25.5">
      <c r="A421" s="129"/>
      <c r="B421" s="95" t="s">
        <v>539</v>
      </c>
      <c r="C421" s="130"/>
      <c r="D421" s="96" t="s">
        <v>18</v>
      </c>
      <c r="E421" s="96" t="s">
        <v>38</v>
      </c>
      <c r="F421" s="118" t="s">
        <v>570</v>
      </c>
      <c r="G421" s="96"/>
      <c r="H421" s="215">
        <f t="shared" si="178"/>
        <v>50</v>
      </c>
      <c r="I421" s="154">
        <f>I422</f>
        <v>50</v>
      </c>
      <c r="J421" s="154">
        <f t="shared" si="180"/>
        <v>0</v>
      </c>
      <c r="K421" s="154">
        <f t="shared" si="180"/>
        <v>0</v>
      </c>
      <c r="L421" s="154">
        <f t="shared" si="180"/>
        <v>0</v>
      </c>
    </row>
    <row r="422" spans="1:12" s="131" customFormat="1" ht="38.25">
      <c r="A422" s="129"/>
      <c r="B422" s="95" t="s">
        <v>86</v>
      </c>
      <c r="C422" s="117"/>
      <c r="D422" s="96" t="s">
        <v>18</v>
      </c>
      <c r="E422" s="96" t="s">
        <v>38</v>
      </c>
      <c r="F422" s="118" t="s">
        <v>570</v>
      </c>
      <c r="G422" s="125" t="s">
        <v>57</v>
      </c>
      <c r="H422" s="215">
        <f t="shared" si="178"/>
        <v>50</v>
      </c>
      <c r="I422" s="216">
        <f>I423</f>
        <v>50</v>
      </c>
      <c r="J422" s="216">
        <f t="shared" si="180"/>
        <v>0</v>
      </c>
      <c r="K422" s="216">
        <f t="shared" si="180"/>
        <v>0</v>
      </c>
      <c r="L422" s="216">
        <f t="shared" si="180"/>
        <v>0</v>
      </c>
    </row>
    <row r="423" spans="1:12" s="131" customFormat="1" ht="38.25">
      <c r="A423" s="129"/>
      <c r="B423" s="95" t="s">
        <v>111</v>
      </c>
      <c r="C423" s="117"/>
      <c r="D423" s="96" t="s">
        <v>18</v>
      </c>
      <c r="E423" s="96" t="s">
        <v>38</v>
      </c>
      <c r="F423" s="118" t="s">
        <v>570</v>
      </c>
      <c r="G423" s="125" t="s">
        <v>59</v>
      </c>
      <c r="H423" s="215">
        <f t="shared" si="178"/>
        <v>50</v>
      </c>
      <c r="I423" s="216">
        <f>I424</f>
        <v>50</v>
      </c>
      <c r="J423" s="216">
        <f t="shared" si="180"/>
        <v>0</v>
      </c>
      <c r="K423" s="216">
        <f t="shared" si="180"/>
        <v>0</v>
      </c>
      <c r="L423" s="216">
        <f t="shared" si="180"/>
        <v>0</v>
      </c>
    </row>
    <row r="424" spans="1:12" s="131" customFormat="1" ht="51">
      <c r="A424" s="129"/>
      <c r="B424" s="95" t="s">
        <v>260</v>
      </c>
      <c r="C424" s="117"/>
      <c r="D424" s="96" t="s">
        <v>18</v>
      </c>
      <c r="E424" s="96" t="s">
        <v>38</v>
      </c>
      <c r="F424" s="118" t="s">
        <v>570</v>
      </c>
      <c r="G424" s="125" t="s">
        <v>61</v>
      </c>
      <c r="H424" s="215">
        <f t="shared" si="178"/>
        <v>50</v>
      </c>
      <c r="I424" s="216">
        <f>50</f>
        <v>50</v>
      </c>
      <c r="J424" s="282">
        <v>0</v>
      </c>
      <c r="K424" s="282">
        <v>0</v>
      </c>
      <c r="L424" s="282">
        <v>0</v>
      </c>
    </row>
    <row r="425" spans="1:12" s="229" customFormat="1">
      <c r="A425" s="222"/>
      <c r="B425" s="272" t="s">
        <v>25</v>
      </c>
      <c r="C425" s="273"/>
      <c r="D425" s="274" t="s">
        <v>19</v>
      </c>
      <c r="E425" s="274" t="s">
        <v>15</v>
      </c>
      <c r="F425" s="274"/>
      <c r="G425" s="274"/>
      <c r="H425" s="215">
        <f>I425+J425+K425+L425</f>
        <v>78379.7</v>
      </c>
      <c r="I425" s="215">
        <f>I426+I477+I521+I553</f>
        <v>79323.199999999997</v>
      </c>
      <c r="J425" s="215">
        <f>J426+J477+J521+J553</f>
        <v>-286</v>
      </c>
      <c r="K425" s="215">
        <f>K426+K477+K521+K553</f>
        <v>-657.5</v>
      </c>
      <c r="L425" s="215">
        <f>L426+L477+L521+L553</f>
        <v>0</v>
      </c>
    </row>
    <row r="426" spans="1:12" s="218" customFormat="1">
      <c r="A426" s="222"/>
      <c r="B426" s="117" t="s">
        <v>26</v>
      </c>
      <c r="C426" s="273"/>
      <c r="D426" s="274" t="s">
        <v>19</v>
      </c>
      <c r="E426" s="274" t="s">
        <v>14</v>
      </c>
      <c r="F426" s="274"/>
      <c r="G426" s="274"/>
      <c r="H426" s="215">
        <f t="shared" ref="H426:H452" si="181">I426+J426+K426+L426</f>
        <v>47394.9</v>
      </c>
      <c r="I426" s="215">
        <f>I427+I451+I457</f>
        <v>63107.8</v>
      </c>
      <c r="J426" s="215">
        <f>J427+J451+J457</f>
        <v>0</v>
      </c>
      <c r="K426" s="215">
        <f>K427+K451+K457</f>
        <v>-15712.900000000001</v>
      </c>
      <c r="L426" s="215">
        <f>L427+L451+L457</f>
        <v>0</v>
      </c>
    </row>
    <row r="427" spans="1:12" s="218" customFormat="1" ht="76.5">
      <c r="A427" s="222"/>
      <c r="B427" s="211" t="s">
        <v>374</v>
      </c>
      <c r="C427" s="273"/>
      <c r="D427" s="125" t="s">
        <v>19</v>
      </c>
      <c r="E427" s="125" t="s">
        <v>14</v>
      </c>
      <c r="F427" s="125" t="s">
        <v>375</v>
      </c>
      <c r="G427" s="125"/>
      <c r="H427" s="215">
        <f t="shared" si="181"/>
        <v>46819.3</v>
      </c>
      <c r="I427" s="216">
        <f>I428+I435+I439+I443+I447</f>
        <v>53731.5</v>
      </c>
      <c r="J427" s="216">
        <f t="shared" ref="J427:L427" si="182">J428+J435+J443+J447</f>
        <v>0</v>
      </c>
      <c r="K427" s="216">
        <f t="shared" si="182"/>
        <v>-6912.2000000000007</v>
      </c>
      <c r="L427" s="216">
        <f t="shared" si="182"/>
        <v>0</v>
      </c>
    </row>
    <row r="428" spans="1:12" s="218" customFormat="1" ht="25.5">
      <c r="A428" s="222"/>
      <c r="B428" s="95" t="s">
        <v>539</v>
      </c>
      <c r="C428" s="273"/>
      <c r="D428" s="125" t="s">
        <v>19</v>
      </c>
      <c r="E428" s="125" t="s">
        <v>14</v>
      </c>
      <c r="F428" s="125" t="s">
        <v>376</v>
      </c>
      <c r="G428" s="125"/>
      <c r="H428" s="215">
        <f t="shared" si="181"/>
        <v>45766.400000000001</v>
      </c>
      <c r="I428" s="216">
        <f>I429+I432</f>
        <v>45766.400000000001</v>
      </c>
      <c r="J428" s="216">
        <f t="shared" ref="J428:L428" si="183">J429+J432</f>
        <v>0</v>
      </c>
      <c r="K428" s="216">
        <f t="shared" si="183"/>
        <v>0</v>
      </c>
      <c r="L428" s="216">
        <f t="shared" si="183"/>
        <v>0</v>
      </c>
    </row>
    <row r="429" spans="1:12" s="218" customFormat="1" ht="38.25" hidden="1">
      <c r="A429" s="214"/>
      <c r="B429" s="95" t="s">
        <v>86</v>
      </c>
      <c r="C429" s="286"/>
      <c r="D429" s="125" t="s">
        <v>19</v>
      </c>
      <c r="E429" s="125" t="s">
        <v>14</v>
      </c>
      <c r="F429" s="125" t="s">
        <v>376</v>
      </c>
      <c r="G429" s="125" t="s">
        <v>57</v>
      </c>
      <c r="H429" s="215">
        <f t="shared" si="181"/>
        <v>0</v>
      </c>
      <c r="I429" s="216">
        <f>I430</f>
        <v>0</v>
      </c>
      <c r="J429" s="216">
        <f t="shared" ref="J429:L430" si="184">J430</f>
        <v>0</v>
      </c>
      <c r="K429" s="216">
        <f t="shared" si="184"/>
        <v>0</v>
      </c>
      <c r="L429" s="216">
        <f t="shared" si="184"/>
        <v>0</v>
      </c>
    </row>
    <row r="430" spans="1:12" s="218" customFormat="1" ht="42.75" hidden="1" customHeight="1">
      <c r="A430" s="214"/>
      <c r="B430" s="211" t="s">
        <v>111</v>
      </c>
      <c r="C430" s="286"/>
      <c r="D430" s="125" t="s">
        <v>19</v>
      </c>
      <c r="E430" s="125" t="s">
        <v>14</v>
      </c>
      <c r="F430" s="125" t="s">
        <v>376</v>
      </c>
      <c r="G430" s="125" t="s">
        <v>59</v>
      </c>
      <c r="H430" s="215">
        <f t="shared" si="181"/>
        <v>0</v>
      </c>
      <c r="I430" s="216">
        <f>I431</f>
        <v>0</v>
      </c>
      <c r="J430" s="216">
        <f t="shared" si="184"/>
        <v>0</v>
      </c>
      <c r="K430" s="216">
        <f t="shared" si="184"/>
        <v>0</v>
      </c>
      <c r="L430" s="216">
        <f t="shared" si="184"/>
        <v>0</v>
      </c>
    </row>
    <row r="431" spans="1:12" s="218" customFormat="1" ht="53.25" hidden="1" customHeight="1">
      <c r="A431" s="214"/>
      <c r="B431" s="211" t="s">
        <v>260</v>
      </c>
      <c r="C431" s="286"/>
      <c r="D431" s="125" t="s">
        <v>19</v>
      </c>
      <c r="E431" s="125" t="s">
        <v>14</v>
      </c>
      <c r="F431" s="125" t="s">
        <v>376</v>
      </c>
      <c r="G431" s="125" t="s">
        <v>61</v>
      </c>
      <c r="H431" s="215">
        <f t="shared" si="181"/>
        <v>0</v>
      </c>
      <c r="I431" s="216">
        <f>100-100</f>
        <v>0</v>
      </c>
      <c r="J431" s="216">
        <v>0</v>
      </c>
      <c r="K431" s="216">
        <v>0</v>
      </c>
      <c r="L431" s="216">
        <v>0</v>
      </c>
    </row>
    <row r="432" spans="1:12" s="218" customFormat="1" ht="38.25">
      <c r="A432" s="222"/>
      <c r="B432" s="211" t="s">
        <v>344</v>
      </c>
      <c r="C432" s="117"/>
      <c r="D432" s="125" t="s">
        <v>19</v>
      </c>
      <c r="E432" s="125" t="s">
        <v>14</v>
      </c>
      <c r="F432" s="125" t="s">
        <v>376</v>
      </c>
      <c r="G432" s="125" t="s">
        <v>77</v>
      </c>
      <c r="H432" s="215">
        <f t="shared" si="181"/>
        <v>45766.400000000001</v>
      </c>
      <c r="I432" s="216">
        <f>I433</f>
        <v>45766.400000000001</v>
      </c>
      <c r="J432" s="216">
        <f t="shared" ref="J432:L433" si="185">J433</f>
        <v>0</v>
      </c>
      <c r="K432" s="216">
        <f t="shared" si="185"/>
        <v>0</v>
      </c>
      <c r="L432" s="216">
        <f t="shared" si="185"/>
        <v>0</v>
      </c>
    </row>
    <row r="433" spans="1:12" s="218" customFormat="1">
      <c r="A433" s="222"/>
      <c r="B433" s="211" t="s">
        <v>35</v>
      </c>
      <c r="C433" s="117"/>
      <c r="D433" s="125" t="s">
        <v>19</v>
      </c>
      <c r="E433" s="125" t="s">
        <v>14</v>
      </c>
      <c r="F433" s="125" t="s">
        <v>376</v>
      </c>
      <c r="G433" s="125" t="s">
        <v>78</v>
      </c>
      <c r="H433" s="215">
        <f t="shared" si="181"/>
        <v>45766.400000000001</v>
      </c>
      <c r="I433" s="216">
        <f>I434</f>
        <v>45766.400000000001</v>
      </c>
      <c r="J433" s="216">
        <f t="shared" si="185"/>
        <v>0</v>
      </c>
      <c r="K433" s="216">
        <f t="shared" si="185"/>
        <v>0</v>
      </c>
      <c r="L433" s="216">
        <f t="shared" si="185"/>
        <v>0</v>
      </c>
    </row>
    <row r="434" spans="1:12" s="218" customFormat="1" ht="51">
      <c r="A434" s="222"/>
      <c r="B434" s="211" t="s">
        <v>90</v>
      </c>
      <c r="C434" s="117"/>
      <c r="D434" s="125" t="s">
        <v>19</v>
      </c>
      <c r="E434" s="125" t="s">
        <v>14</v>
      </c>
      <c r="F434" s="125" t="s">
        <v>376</v>
      </c>
      <c r="G434" s="125" t="s">
        <v>91</v>
      </c>
      <c r="H434" s="215">
        <f t="shared" si="181"/>
        <v>45766.400000000001</v>
      </c>
      <c r="I434" s="216">
        <f>45000+766.4</f>
        <v>45766.400000000001</v>
      </c>
      <c r="J434" s="216">
        <v>0</v>
      </c>
      <c r="K434" s="216">
        <v>0</v>
      </c>
      <c r="L434" s="216">
        <v>0</v>
      </c>
    </row>
    <row r="435" spans="1:12" s="218" customFormat="1" ht="129" customHeight="1">
      <c r="A435" s="214"/>
      <c r="B435" s="211" t="s">
        <v>479</v>
      </c>
      <c r="C435" s="286"/>
      <c r="D435" s="125" t="s">
        <v>19</v>
      </c>
      <c r="E435" s="125" t="s">
        <v>14</v>
      </c>
      <c r="F435" s="125" t="s">
        <v>377</v>
      </c>
      <c r="G435" s="125"/>
      <c r="H435" s="215">
        <f t="shared" si="181"/>
        <v>-2527.6</v>
      </c>
      <c r="I435" s="216">
        <f>I436</f>
        <v>0</v>
      </c>
      <c r="J435" s="216">
        <f t="shared" ref="J435:L435" si="186">J436</f>
        <v>0</v>
      </c>
      <c r="K435" s="216">
        <f t="shared" si="186"/>
        <v>-2527.6</v>
      </c>
      <c r="L435" s="216">
        <f t="shared" si="186"/>
        <v>0</v>
      </c>
    </row>
    <row r="436" spans="1:12" s="218" customFormat="1" ht="42.75" customHeight="1">
      <c r="A436" s="214"/>
      <c r="B436" s="211" t="s">
        <v>344</v>
      </c>
      <c r="C436" s="286"/>
      <c r="D436" s="125" t="s">
        <v>19</v>
      </c>
      <c r="E436" s="125" t="s">
        <v>14</v>
      </c>
      <c r="F436" s="125" t="s">
        <v>377</v>
      </c>
      <c r="G436" s="125" t="s">
        <v>77</v>
      </c>
      <c r="H436" s="215">
        <f t="shared" si="181"/>
        <v>-2527.6</v>
      </c>
      <c r="I436" s="216">
        <f>I437</f>
        <v>0</v>
      </c>
      <c r="J436" s="216">
        <f t="shared" ref="J436:L441" si="187">J437</f>
        <v>0</v>
      </c>
      <c r="K436" s="216">
        <f t="shared" si="187"/>
        <v>-2527.6</v>
      </c>
      <c r="L436" s="216">
        <f t="shared" si="187"/>
        <v>0</v>
      </c>
    </row>
    <row r="437" spans="1:12" s="218" customFormat="1">
      <c r="A437" s="214"/>
      <c r="B437" s="211" t="s">
        <v>35</v>
      </c>
      <c r="C437" s="286"/>
      <c r="D437" s="125" t="s">
        <v>19</v>
      </c>
      <c r="E437" s="125" t="s">
        <v>14</v>
      </c>
      <c r="F437" s="125" t="s">
        <v>377</v>
      </c>
      <c r="G437" s="125" t="s">
        <v>78</v>
      </c>
      <c r="H437" s="215">
        <f t="shared" si="181"/>
        <v>-2527.6</v>
      </c>
      <c r="I437" s="216">
        <f>I438</f>
        <v>0</v>
      </c>
      <c r="J437" s="216">
        <f t="shared" si="187"/>
        <v>0</v>
      </c>
      <c r="K437" s="216">
        <f t="shared" si="187"/>
        <v>-2527.6</v>
      </c>
      <c r="L437" s="216">
        <f t="shared" si="187"/>
        <v>0</v>
      </c>
    </row>
    <row r="438" spans="1:12" s="218" customFormat="1" ht="53.25" customHeight="1">
      <c r="A438" s="214"/>
      <c r="B438" s="211" t="s">
        <v>142</v>
      </c>
      <c r="C438" s="286"/>
      <c r="D438" s="125" t="s">
        <v>19</v>
      </c>
      <c r="E438" s="125" t="s">
        <v>14</v>
      </c>
      <c r="F438" s="125" t="s">
        <v>377</v>
      </c>
      <c r="G438" s="125" t="s">
        <v>143</v>
      </c>
      <c r="H438" s="215">
        <f t="shared" si="181"/>
        <v>-2527.6</v>
      </c>
      <c r="I438" s="216">
        <v>0</v>
      </c>
      <c r="J438" s="216">
        <v>0</v>
      </c>
      <c r="K438" s="216">
        <f>-2527.6</f>
        <v>-2527.6</v>
      </c>
      <c r="L438" s="216">
        <v>0</v>
      </c>
    </row>
    <row r="439" spans="1:12" s="218" customFormat="1" ht="159.75" customHeight="1">
      <c r="A439" s="214"/>
      <c r="B439" s="211" t="s">
        <v>584</v>
      </c>
      <c r="C439" s="286"/>
      <c r="D439" s="125" t="s">
        <v>19</v>
      </c>
      <c r="E439" s="125" t="s">
        <v>14</v>
      </c>
      <c r="F439" s="125" t="s">
        <v>585</v>
      </c>
      <c r="G439" s="125"/>
      <c r="H439" s="215">
        <f t="shared" ref="H439:H442" si="188">I439+J439+K439+L439</f>
        <v>8009.4</v>
      </c>
      <c r="I439" s="216">
        <f>I440</f>
        <v>8009.4</v>
      </c>
      <c r="J439" s="216">
        <f t="shared" si="187"/>
        <v>0</v>
      </c>
      <c r="K439" s="216">
        <f t="shared" si="187"/>
        <v>0</v>
      </c>
      <c r="L439" s="216">
        <f t="shared" si="187"/>
        <v>0</v>
      </c>
    </row>
    <row r="440" spans="1:12" s="218" customFormat="1" ht="42.75" customHeight="1">
      <c r="A440" s="214"/>
      <c r="B440" s="211" t="s">
        <v>344</v>
      </c>
      <c r="C440" s="286"/>
      <c r="D440" s="125" t="s">
        <v>19</v>
      </c>
      <c r="E440" s="125" t="s">
        <v>14</v>
      </c>
      <c r="F440" s="125" t="s">
        <v>585</v>
      </c>
      <c r="G440" s="125" t="s">
        <v>77</v>
      </c>
      <c r="H440" s="215">
        <f t="shared" si="188"/>
        <v>8009.4</v>
      </c>
      <c r="I440" s="216">
        <f>I441</f>
        <v>8009.4</v>
      </c>
      <c r="J440" s="216">
        <f t="shared" si="187"/>
        <v>0</v>
      </c>
      <c r="K440" s="216">
        <f t="shared" si="187"/>
        <v>0</v>
      </c>
      <c r="L440" s="216">
        <f t="shared" si="187"/>
        <v>0</v>
      </c>
    </row>
    <row r="441" spans="1:12" s="218" customFormat="1">
      <c r="A441" s="214"/>
      <c r="B441" s="211" t="s">
        <v>35</v>
      </c>
      <c r="C441" s="286"/>
      <c r="D441" s="125" t="s">
        <v>19</v>
      </c>
      <c r="E441" s="125" t="s">
        <v>14</v>
      </c>
      <c r="F441" s="125" t="s">
        <v>585</v>
      </c>
      <c r="G441" s="125" t="s">
        <v>78</v>
      </c>
      <c r="H441" s="215">
        <f t="shared" si="188"/>
        <v>8009.4</v>
      </c>
      <c r="I441" s="216">
        <f>I442</f>
        <v>8009.4</v>
      </c>
      <c r="J441" s="216">
        <f t="shared" si="187"/>
        <v>0</v>
      </c>
      <c r="K441" s="216">
        <f t="shared" si="187"/>
        <v>0</v>
      </c>
      <c r="L441" s="216">
        <f t="shared" si="187"/>
        <v>0</v>
      </c>
    </row>
    <row r="442" spans="1:12" s="218" customFormat="1" ht="53.25" customHeight="1">
      <c r="A442" s="214"/>
      <c r="B442" s="211" t="s">
        <v>142</v>
      </c>
      <c r="C442" s="286"/>
      <c r="D442" s="125" t="s">
        <v>19</v>
      </c>
      <c r="E442" s="125" t="s">
        <v>14</v>
      </c>
      <c r="F442" s="125" t="s">
        <v>585</v>
      </c>
      <c r="G442" s="125" t="s">
        <v>143</v>
      </c>
      <c r="H442" s="215">
        <f t="shared" si="188"/>
        <v>8009.4</v>
      </c>
      <c r="I442" s="216">
        <f>3892.9+4428.9-312.4</f>
        <v>8009.4</v>
      </c>
      <c r="J442" s="216">
        <v>0</v>
      </c>
      <c r="K442" s="216">
        <v>0</v>
      </c>
      <c r="L442" s="216">
        <v>0</v>
      </c>
    </row>
    <row r="443" spans="1:12" s="218" customFormat="1" ht="288" customHeight="1">
      <c r="A443" s="214"/>
      <c r="B443" s="211" t="s">
        <v>480</v>
      </c>
      <c r="C443" s="286"/>
      <c r="D443" s="125" t="s">
        <v>19</v>
      </c>
      <c r="E443" s="125" t="s">
        <v>14</v>
      </c>
      <c r="F443" s="125" t="s">
        <v>378</v>
      </c>
      <c r="G443" s="125"/>
      <c r="H443" s="215">
        <f t="shared" si="181"/>
        <v>-4384.6000000000004</v>
      </c>
      <c r="I443" s="216">
        <f>I444</f>
        <v>0</v>
      </c>
      <c r="J443" s="216">
        <f t="shared" ref="J443:L445" si="189">J444</f>
        <v>0</v>
      </c>
      <c r="K443" s="216">
        <f t="shared" si="189"/>
        <v>-4384.6000000000004</v>
      </c>
      <c r="L443" s="216">
        <f t="shared" si="189"/>
        <v>0</v>
      </c>
    </row>
    <row r="444" spans="1:12" s="218" customFormat="1" ht="42.75" customHeight="1">
      <c r="A444" s="214"/>
      <c r="B444" s="211" t="s">
        <v>344</v>
      </c>
      <c r="C444" s="286"/>
      <c r="D444" s="125" t="s">
        <v>19</v>
      </c>
      <c r="E444" s="125" t="s">
        <v>14</v>
      </c>
      <c r="F444" s="125" t="s">
        <v>378</v>
      </c>
      <c r="G444" s="125" t="s">
        <v>77</v>
      </c>
      <c r="H444" s="215">
        <f t="shared" si="181"/>
        <v>-4384.6000000000004</v>
      </c>
      <c r="I444" s="216">
        <f>I445</f>
        <v>0</v>
      </c>
      <c r="J444" s="216">
        <f t="shared" si="189"/>
        <v>0</v>
      </c>
      <c r="K444" s="216">
        <f t="shared" si="189"/>
        <v>-4384.6000000000004</v>
      </c>
      <c r="L444" s="216">
        <f t="shared" si="189"/>
        <v>0</v>
      </c>
    </row>
    <row r="445" spans="1:12" s="218" customFormat="1">
      <c r="A445" s="214"/>
      <c r="B445" s="211" t="s">
        <v>35</v>
      </c>
      <c r="C445" s="286"/>
      <c r="D445" s="125" t="s">
        <v>19</v>
      </c>
      <c r="E445" s="125" t="s">
        <v>14</v>
      </c>
      <c r="F445" s="125" t="s">
        <v>378</v>
      </c>
      <c r="G445" s="125" t="s">
        <v>78</v>
      </c>
      <c r="H445" s="215">
        <f t="shared" si="181"/>
        <v>-4384.6000000000004</v>
      </c>
      <c r="I445" s="216">
        <f>I446</f>
        <v>0</v>
      </c>
      <c r="J445" s="216">
        <f t="shared" si="189"/>
        <v>0</v>
      </c>
      <c r="K445" s="216">
        <f t="shared" si="189"/>
        <v>-4384.6000000000004</v>
      </c>
      <c r="L445" s="216">
        <f t="shared" si="189"/>
        <v>0</v>
      </c>
    </row>
    <row r="446" spans="1:12" s="218" customFormat="1" ht="53.25" customHeight="1">
      <c r="A446" s="214"/>
      <c r="B446" s="211" t="s">
        <v>142</v>
      </c>
      <c r="C446" s="286"/>
      <c r="D446" s="125" t="s">
        <v>19</v>
      </c>
      <c r="E446" s="125" t="s">
        <v>14</v>
      </c>
      <c r="F446" s="125" t="s">
        <v>378</v>
      </c>
      <c r="G446" s="125" t="s">
        <v>143</v>
      </c>
      <c r="H446" s="215">
        <f t="shared" si="181"/>
        <v>-4384.6000000000004</v>
      </c>
      <c r="I446" s="216">
        <v>0</v>
      </c>
      <c r="J446" s="216">
        <v>0</v>
      </c>
      <c r="K446" s="216">
        <f>-4384.6</f>
        <v>-4384.6000000000004</v>
      </c>
      <c r="L446" s="216">
        <v>0</v>
      </c>
    </row>
    <row r="447" spans="1:12" s="218" customFormat="1" ht="317.25" customHeight="1">
      <c r="A447" s="214"/>
      <c r="B447" s="211" t="s">
        <v>481</v>
      </c>
      <c r="C447" s="286"/>
      <c r="D447" s="125" t="s">
        <v>19</v>
      </c>
      <c r="E447" s="125" t="s">
        <v>14</v>
      </c>
      <c r="F447" s="125" t="s">
        <v>379</v>
      </c>
      <c r="G447" s="125"/>
      <c r="H447" s="215">
        <f t="shared" si="181"/>
        <v>-44.3</v>
      </c>
      <c r="I447" s="216">
        <f>I448</f>
        <v>-44.3</v>
      </c>
      <c r="J447" s="216">
        <f t="shared" ref="J447:L449" si="190">J448</f>
        <v>0</v>
      </c>
      <c r="K447" s="216">
        <f t="shared" si="190"/>
        <v>0</v>
      </c>
      <c r="L447" s="216">
        <f t="shared" si="190"/>
        <v>0</v>
      </c>
    </row>
    <row r="448" spans="1:12" s="218" customFormat="1" ht="42.75" customHeight="1">
      <c r="A448" s="214"/>
      <c r="B448" s="211" t="s">
        <v>344</v>
      </c>
      <c r="C448" s="286"/>
      <c r="D448" s="125" t="s">
        <v>19</v>
      </c>
      <c r="E448" s="125" t="s">
        <v>14</v>
      </c>
      <c r="F448" s="125" t="s">
        <v>379</v>
      </c>
      <c r="G448" s="125" t="s">
        <v>77</v>
      </c>
      <c r="H448" s="215">
        <f t="shared" si="181"/>
        <v>-44.3</v>
      </c>
      <c r="I448" s="216">
        <f>I449</f>
        <v>-44.3</v>
      </c>
      <c r="J448" s="216">
        <f t="shared" si="190"/>
        <v>0</v>
      </c>
      <c r="K448" s="216">
        <f t="shared" si="190"/>
        <v>0</v>
      </c>
      <c r="L448" s="216">
        <f t="shared" si="190"/>
        <v>0</v>
      </c>
    </row>
    <row r="449" spans="1:12" s="218" customFormat="1">
      <c r="A449" s="214"/>
      <c r="B449" s="211" t="s">
        <v>35</v>
      </c>
      <c r="C449" s="286"/>
      <c r="D449" s="125" t="s">
        <v>19</v>
      </c>
      <c r="E449" s="125" t="s">
        <v>14</v>
      </c>
      <c r="F449" s="125" t="s">
        <v>379</v>
      </c>
      <c r="G449" s="125" t="s">
        <v>78</v>
      </c>
      <c r="H449" s="215">
        <f t="shared" si="181"/>
        <v>-44.3</v>
      </c>
      <c r="I449" s="216">
        <f>I450</f>
        <v>-44.3</v>
      </c>
      <c r="J449" s="216">
        <f t="shared" si="190"/>
        <v>0</v>
      </c>
      <c r="K449" s="216">
        <f t="shared" si="190"/>
        <v>0</v>
      </c>
      <c r="L449" s="216">
        <f t="shared" si="190"/>
        <v>0</v>
      </c>
    </row>
    <row r="450" spans="1:12" s="218" customFormat="1" ht="53.25" customHeight="1">
      <c r="A450" s="214"/>
      <c r="B450" s="211" t="s">
        <v>142</v>
      </c>
      <c r="C450" s="286"/>
      <c r="D450" s="125" t="s">
        <v>19</v>
      </c>
      <c r="E450" s="125" t="s">
        <v>14</v>
      </c>
      <c r="F450" s="125" t="s">
        <v>379</v>
      </c>
      <c r="G450" s="125" t="s">
        <v>143</v>
      </c>
      <c r="H450" s="215">
        <f t="shared" si="181"/>
        <v>-44.3</v>
      </c>
      <c r="I450" s="216">
        <f>-44.3</f>
        <v>-44.3</v>
      </c>
      <c r="J450" s="216">
        <v>0</v>
      </c>
      <c r="K450" s="216">
        <v>0</v>
      </c>
      <c r="L450" s="216">
        <v>0</v>
      </c>
    </row>
    <row r="451" spans="1:12" s="218" customFormat="1" ht="53.25" customHeight="1">
      <c r="A451" s="214"/>
      <c r="B451" s="95" t="s">
        <v>98</v>
      </c>
      <c r="C451" s="286"/>
      <c r="D451" s="125" t="s">
        <v>19</v>
      </c>
      <c r="E451" s="125" t="s">
        <v>14</v>
      </c>
      <c r="F451" s="125" t="s">
        <v>250</v>
      </c>
      <c r="G451" s="125"/>
      <c r="H451" s="153">
        <f t="shared" si="181"/>
        <v>105</v>
      </c>
      <c r="I451" s="216">
        <f>I452</f>
        <v>105</v>
      </c>
      <c r="J451" s="216">
        <f t="shared" ref="J451:L455" si="191">J452</f>
        <v>0</v>
      </c>
      <c r="K451" s="216">
        <f t="shared" si="191"/>
        <v>0</v>
      </c>
      <c r="L451" s="216">
        <f t="shared" si="191"/>
        <v>0</v>
      </c>
    </row>
    <row r="452" spans="1:12" s="131" customFormat="1" ht="51">
      <c r="A452" s="129"/>
      <c r="B452" s="95" t="s">
        <v>271</v>
      </c>
      <c r="C452" s="130"/>
      <c r="D452" s="125" t="s">
        <v>19</v>
      </c>
      <c r="E452" s="125" t="s">
        <v>14</v>
      </c>
      <c r="F452" s="96" t="s">
        <v>272</v>
      </c>
      <c r="G452" s="96"/>
      <c r="H452" s="153">
        <f t="shared" si="181"/>
        <v>105</v>
      </c>
      <c r="I452" s="154">
        <f>I453</f>
        <v>105</v>
      </c>
      <c r="J452" s="154">
        <f t="shared" si="191"/>
        <v>0</v>
      </c>
      <c r="K452" s="154">
        <f t="shared" si="191"/>
        <v>0</v>
      </c>
      <c r="L452" s="154">
        <f t="shared" si="191"/>
        <v>0</v>
      </c>
    </row>
    <row r="453" spans="1:12" s="131" customFormat="1" ht="25.5">
      <c r="A453" s="129"/>
      <c r="B453" s="95" t="s">
        <v>539</v>
      </c>
      <c r="C453" s="130"/>
      <c r="D453" s="125" t="s">
        <v>19</v>
      </c>
      <c r="E453" s="125" t="s">
        <v>14</v>
      </c>
      <c r="F453" s="96" t="s">
        <v>553</v>
      </c>
      <c r="G453" s="96"/>
      <c r="H453" s="153">
        <f>SUM(I453:L453)</f>
        <v>105</v>
      </c>
      <c r="I453" s="154">
        <f>I454</f>
        <v>105</v>
      </c>
      <c r="J453" s="154">
        <f t="shared" si="191"/>
        <v>0</v>
      </c>
      <c r="K453" s="154">
        <f t="shared" si="191"/>
        <v>0</v>
      </c>
      <c r="L453" s="154">
        <f t="shared" si="191"/>
        <v>0</v>
      </c>
    </row>
    <row r="454" spans="1:12" s="131" customFormat="1" ht="38.25">
      <c r="A454" s="129"/>
      <c r="B454" s="95" t="s">
        <v>86</v>
      </c>
      <c r="C454" s="130"/>
      <c r="D454" s="125" t="s">
        <v>19</v>
      </c>
      <c r="E454" s="125" t="s">
        <v>14</v>
      </c>
      <c r="F454" s="96" t="s">
        <v>553</v>
      </c>
      <c r="G454" s="96" t="s">
        <v>57</v>
      </c>
      <c r="H454" s="153">
        <f t="shared" ref="H454:H520" si="192">I454+J454+K454+L454</f>
        <v>105</v>
      </c>
      <c r="I454" s="154">
        <f>I455</f>
        <v>105</v>
      </c>
      <c r="J454" s="154">
        <f t="shared" si="191"/>
        <v>0</v>
      </c>
      <c r="K454" s="154">
        <f t="shared" si="191"/>
        <v>0</v>
      </c>
      <c r="L454" s="154">
        <f t="shared" si="191"/>
        <v>0</v>
      </c>
    </row>
    <row r="455" spans="1:12" s="131" customFormat="1" ht="39.950000000000003" customHeight="1">
      <c r="A455" s="129"/>
      <c r="B455" s="95" t="s">
        <v>111</v>
      </c>
      <c r="C455" s="130"/>
      <c r="D455" s="125" t="s">
        <v>19</v>
      </c>
      <c r="E455" s="125" t="s">
        <v>14</v>
      </c>
      <c r="F455" s="96" t="s">
        <v>553</v>
      </c>
      <c r="G455" s="96" t="s">
        <v>59</v>
      </c>
      <c r="H455" s="153">
        <f t="shared" si="192"/>
        <v>105</v>
      </c>
      <c r="I455" s="154">
        <f>I456</f>
        <v>105</v>
      </c>
      <c r="J455" s="154">
        <f t="shared" si="191"/>
        <v>0</v>
      </c>
      <c r="K455" s="154">
        <f t="shared" si="191"/>
        <v>0</v>
      </c>
      <c r="L455" s="154">
        <f t="shared" si="191"/>
        <v>0</v>
      </c>
    </row>
    <row r="456" spans="1:12" s="131" customFormat="1" ht="59.25" customHeight="1">
      <c r="A456" s="129"/>
      <c r="B456" s="95" t="s">
        <v>260</v>
      </c>
      <c r="C456" s="130"/>
      <c r="D456" s="125" t="s">
        <v>19</v>
      </c>
      <c r="E456" s="125" t="s">
        <v>14</v>
      </c>
      <c r="F456" s="96" t="s">
        <v>553</v>
      </c>
      <c r="G456" s="96" t="s">
        <v>61</v>
      </c>
      <c r="H456" s="153">
        <f t="shared" si="192"/>
        <v>105</v>
      </c>
      <c r="I456" s="154">
        <f>105</f>
        <v>105</v>
      </c>
      <c r="J456" s="154">
        <v>0</v>
      </c>
      <c r="K456" s="154">
        <v>0</v>
      </c>
      <c r="L456" s="154">
        <v>0</v>
      </c>
    </row>
    <row r="457" spans="1:12" s="131" customFormat="1" ht="63.75">
      <c r="A457" s="129"/>
      <c r="B457" s="95" t="s">
        <v>352</v>
      </c>
      <c r="C457" s="130"/>
      <c r="D457" s="125" t="s">
        <v>19</v>
      </c>
      <c r="E457" s="125" t="s">
        <v>14</v>
      </c>
      <c r="F457" s="96" t="s">
        <v>353</v>
      </c>
      <c r="G457" s="96"/>
      <c r="H457" s="153">
        <f t="shared" si="192"/>
        <v>470.59999999999854</v>
      </c>
      <c r="I457" s="154">
        <f>I458</f>
        <v>9271.2999999999993</v>
      </c>
      <c r="J457" s="154">
        <f t="shared" ref="J457:L467" si="193">J458</f>
        <v>0</v>
      </c>
      <c r="K457" s="154">
        <f t="shared" si="193"/>
        <v>-8800.7000000000007</v>
      </c>
      <c r="L457" s="154">
        <f t="shared" si="193"/>
        <v>0</v>
      </c>
    </row>
    <row r="458" spans="1:12" s="131" customFormat="1" ht="63.75">
      <c r="A458" s="129"/>
      <c r="B458" s="95" t="s">
        <v>354</v>
      </c>
      <c r="C458" s="130"/>
      <c r="D458" s="125" t="s">
        <v>19</v>
      </c>
      <c r="E458" s="125" t="s">
        <v>14</v>
      </c>
      <c r="F458" s="96" t="s">
        <v>355</v>
      </c>
      <c r="G458" s="96"/>
      <c r="H458" s="153">
        <f t="shared" si="192"/>
        <v>470.59999999999854</v>
      </c>
      <c r="I458" s="154">
        <f>I459+I465+I471</f>
        <v>9271.2999999999993</v>
      </c>
      <c r="J458" s="154">
        <f t="shared" ref="J458:L458" si="194">J459+J465+J471</f>
        <v>0</v>
      </c>
      <c r="K458" s="154">
        <f t="shared" si="194"/>
        <v>-8800.7000000000007</v>
      </c>
      <c r="L458" s="154">
        <f t="shared" si="194"/>
        <v>0</v>
      </c>
    </row>
    <row r="459" spans="1:12" s="131" customFormat="1" ht="25.5">
      <c r="A459" s="129"/>
      <c r="B459" s="95" t="s">
        <v>539</v>
      </c>
      <c r="C459" s="130"/>
      <c r="D459" s="125" t="s">
        <v>19</v>
      </c>
      <c r="E459" s="125" t="s">
        <v>14</v>
      </c>
      <c r="F459" s="96" t="s">
        <v>562</v>
      </c>
      <c r="G459" s="96"/>
      <c r="H459" s="153">
        <f t="shared" si="192"/>
        <v>9360.1999999999989</v>
      </c>
      <c r="I459" s="154">
        <f>I460+I463</f>
        <v>9360.1999999999989</v>
      </c>
      <c r="J459" s="154">
        <f t="shared" si="193"/>
        <v>0</v>
      </c>
      <c r="K459" s="154">
        <f t="shared" si="193"/>
        <v>0</v>
      </c>
      <c r="L459" s="154">
        <f t="shared" si="193"/>
        <v>0</v>
      </c>
    </row>
    <row r="460" spans="1:12" s="131" customFormat="1" ht="38.25">
      <c r="A460" s="129"/>
      <c r="B460" s="95" t="s">
        <v>86</v>
      </c>
      <c r="C460" s="130"/>
      <c r="D460" s="125" t="s">
        <v>19</v>
      </c>
      <c r="E460" s="125" t="s">
        <v>14</v>
      </c>
      <c r="F460" s="96" t="s">
        <v>562</v>
      </c>
      <c r="G460" s="96" t="s">
        <v>57</v>
      </c>
      <c r="H460" s="153">
        <f t="shared" si="192"/>
        <v>8501.9</v>
      </c>
      <c r="I460" s="154">
        <f>I461</f>
        <v>8501.9</v>
      </c>
      <c r="J460" s="154">
        <f t="shared" si="193"/>
        <v>0</v>
      </c>
      <c r="K460" s="154">
        <f t="shared" si="193"/>
        <v>0</v>
      </c>
      <c r="L460" s="154">
        <f t="shared" si="193"/>
        <v>0</v>
      </c>
    </row>
    <row r="461" spans="1:12" s="131" customFormat="1" ht="39.950000000000003" customHeight="1">
      <c r="A461" s="129"/>
      <c r="B461" s="95" t="s">
        <v>111</v>
      </c>
      <c r="C461" s="130"/>
      <c r="D461" s="125" t="s">
        <v>19</v>
      </c>
      <c r="E461" s="125" t="s">
        <v>14</v>
      </c>
      <c r="F461" s="96" t="s">
        <v>562</v>
      </c>
      <c r="G461" s="96" t="s">
        <v>59</v>
      </c>
      <c r="H461" s="153">
        <f t="shared" si="192"/>
        <v>8501.9</v>
      </c>
      <c r="I461" s="154">
        <f>I462</f>
        <v>8501.9</v>
      </c>
      <c r="J461" s="154">
        <f t="shared" si="193"/>
        <v>0</v>
      </c>
      <c r="K461" s="154">
        <f t="shared" si="193"/>
        <v>0</v>
      </c>
      <c r="L461" s="154">
        <f t="shared" si="193"/>
        <v>0</v>
      </c>
    </row>
    <row r="462" spans="1:12" s="131" customFormat="1" ht="59.25" customHeight="1">
      <c r="A462" s="129"/>
      <c r="B462" s="95" t="s">
        <v>260</v>
      </c>
      <c r="C462" s="130"/>
      <c r="D462" s="125" t="s">
        <v>19</v>
      </c>
      <c r="E462" s="125" t="s">
        <v>14</v>
      </c>
      <c r="F462" s="96" t="s">
        <v>562</v>
      </c>
      <c r="G462" s="96" t="s">
        <v>61</v>
      </c>
      <c r="H462" s="153">
        <f t="shared" si="192"/>
        <v>8501.9</v>
      </c>
      <c r="I462" s="154">
        <f>327.7+142.9+8031.3</f>
        <v>8501.9</v>
      </c>
      <c r="J462" s="154">
        <v>0</v>
      </c>
      <c r="K462" s="154">
        <v>0</v>
      </c>
      <c r="L462" s="154">
        <v>0</v>
      </c>
    </row>
    <row r="463" spans="1:12" s="131" customFormat="1">
      <c r="A463" s="129"/>
      <c r="B463" s="95" t="s">
        <v>71</v>
      </c>
      <c r="C463" s="130"/>
      <c r="D463" s="125" t="s">
        <v>19</v>
      </c>
      <c r="E463" s="125" t="s">
        <v>14</v>
      </c>
      <c r="F463" s="96" t="s">
        <v>562</v>
      </c>
      <c r="G463" s="96" t="s">
        <v>72</v>
      </c>
      <c r="H463" s="153">
        <f t="shared" ref="H463:H464" si="195">I463+J463+K463+L463</f>
        <v>858.3</v>
      </c>
      <c r="I463" s="154">
        <f>I464</f>
        <v>858.3</v>
      </c>
      <c r="J463" s="154">
        <f t="shared" ref="J463:L463" si="196">J464</f>
        <v>0</v>
      </c>
      <c r="K463" s="154">
        <f t="shared" si="196"/>
        <v>0</v>
      </c>
      <c r="L463" s="154">
        <f t="shared" si="196"/>
        <v>0</v>
      </c>
    </row>
    <row r="464" spans="1:12" s="131" customFormat="1" ht="76.5">
      <c r="A464" s="129"/>
      <c r="B464" s="95" t="s">
        <v>334</v>
      </c>
      <c r="C464" s="130"/>
      <c r="D464" s="125" t="s">
        <v>19</v>
      </c>
      <c r="E464" s="125" t="s">
        <v>14</v>
      </c>
      <c r="F464" s="96" t="s">
        <v>562</v>
      </c>
      <c r="G464" s="96" t="s">
        <v>80</v>
      </c>
      <c r="H464" s="153">
        <f t="shared" si="195"/>
        <v>858.3</v>
      </c>
      <c r="I464" s="154">
        <v>858.3</v>
      </c>
      <c r="J464" s="154">
        <v>0</v>
      </c>
      <c r="K464" s="154">
        <v>0</v>
      </c>
      <c r="L464" s="154">
        <v>0</v>
      </c>
    </row>
    <row r="465" spans="1:12" s="131" customFormat="1" ht="280.5">
      <c r="A465" s="129"/>
      <c r="B465" s="95" t="s">
        <v>482</v>
      </c>
      <c r="C465" s="130"/>
      <c r="D465" s="125" t="s">
        <v>19</v>
      </c>
      <c r="E465" s="125" t="s">
        <v>14</v>
      </c>
      <c r="F465" s="96" t="s">
        <v>380</v>
      </c>
      <c r="G465" s="96"/>
      <c r="H465" s="153">
        <f t="shared" si="192"/>
        <v>-8800.7000000000007</v>
      </c>
      <c r="I465" s="154">
        <f>I466+I469</f>
        <v>0</v>
      </c>
      <c r="J465" s="154">
        <f t="shared" ref="J465:L465" si="197">J466+J469</f>
        <v>0</v>
      </c>
      <c r="K465" s="154">
        <f t="shared" si="197"/>
        <v>-8800.7000000000007</v>
      </c>
      <c r="L465" s="154">
        <f t="shared" si="197"/>
        <v>0</v>
      </c>
    </row>
    <row r="466" spans="1:12" s="131" customFormat="1" ht="38.25" hidden="1">
      <c r="A466" s="129"/>
      <c r="B466" s="95" t="s">
        <v>86</v>
      </c>
      <c r="C466" s="130"/>
      <c r="D466" s="125" t="s">
        <v>19</v>
      </c>
      <c r="E466" s="125" t="s">
        <v>14</v>
      </c>
      <c r="F466" s="96" t="s">
        <v>380</v>
      </c>
      <c r="G466" s="96" t="s">
        <v>57</v>
      </c>
      <c r="H466" s="153">
        <f t="shared" si="192"/>
        <v>0</v>
      </c>
      <c r="I466" s="154">
        <f>I467</f>
        <v>0</v>
      </c>
      <c r="J466" s="154">
        <f t="shared" si="193"/>
        <v>0</v>
      </c>
      <c r="K466" s="154">
        <f t="shared" si="193"/>
        <v>0</v>
      </c>
      <c r="L466" s="154">
        <f t="shared" si="193"/>
        <v>0</v>
      </c>
    </row>
    <row r="467" spans="1:12" s="131" customFormat="1" ht="39.950000000000003" hidden="1" customHeight="1">
      <c r="A467" s="129"/>
      <c r="B467" s="95" t="s">
        <v>111</v>
      </c>
      <c r="C467" s="130"/>
      <c r="D467" s="125" t="s">
        <v>19</v>
      </c>
      <c r="E467" s="125" t="s">
        <v>14</v>
      </c>
      <c r="F467" s="96" t="s">
        <v>380</v>
      </c>
      <c r="G467" s="96" t="s">
        <v>59</v>
      </c>
      <c r="H467" s="153">
        <f t="shared" si="192"/>
        <v>0</v>
      </c>
      <c r="I467" s="154">
        <f>I468</f>
        <v>0</v>
      </c>
      <c r="J467" s="154">
        <f t="shared" si="193"/>
        <v>0</v>
      </c>
      <c r="K467" s="154">
        <f t="shared" si="193"/>
        <v>0</v>
      </c>
      <c r="L467" s="154">
        <f t="shared" si="193"/>
        <v>0</v>
      </c>
    </row>
    <row r="468" spans="1:12" s="131" customFormat="1" ht="59.25" hidden="1" customHeight="1">
      <c r="A468" s="129"/>
      <c r="B468" s="95" t="s">
        <v>381</v>
      </c>
      <c r="C468" s="130"/>
      <c r="D468" s="125" t="s">
        <v>19</v>
      </c>
      <c r="E468" s="125" t="s">
        <v>14</v>
      </c>
      <c r="F468" s="96" t="s">
        <v>380</v>
      </c>
      <c r="G468" s="96" t="s">
        <v>212</v>
      </c>
      <c r="H468" s="153">
        <f t="shared" si="192"/>
        <v>0</v>
      </c>
      <c r="I468" s="154">
        <v>0</v>
      </c>
      <c r="J468" s="154">
        <v>0</v>
      </c>
      <c r="K468" s="154">
        <v>0</v>
      </c>
      <c r="L468" s="154">
        <v>0</v>
      </c>
    </row>
    <row r="469" spans="1:12" s="131" customFormat="1">
      <c r="A469" s="129"/>
      <c r="B469" s="95" t="s">
        <v>71</v>
      </c>
      <c r="C469" s="130"/>
      <c r="D469" s="125" t="s">
        <v>19</v>
      </c>
      <c r="E469" s="125" t="s">
        <v>14</v>
      </c>
      <c r="F469" s="96" t="s">
        <v>380</v>
      </c>
      <c r="G469" s="96" t="s">
        <v>72</v>
      </c>
      <c r="H469" s="153">
        <f t="shared" si="192"/>
        <v>-8800.7000000000007</v>
      </c>
      <c r="I469" s="154">
        <f>I470</f>
        <v>0</v>
      </c>
      <c r="J469" s="154">
        <f t="shared" ref="J469:L469" si="198">J470</f>
        <v>0</v>
      </c>
      <c r="K469" s="154">
        <f t="shared" si="198"/>
        <v>-8800.7000000000007</v>
      </c>
      <c r="L469" s="154">
        <f t="shared" si="198"/>
        <v>0</v>
      </c>
    </row>
    <row r="470" spans="1:12" s="131" customFormat="1" ht="76.5">
      <c r="A470" s="129"/>
      <c r="B470" s="95" t="s">
        <v>334</v>
      </c>
      <c r="C470" s="130"/>
      <c r="D470" s="125" t="s">
        <v>19</v>
      </c>
      <c r="E470" s="125" t="s">
        <v>14</v>
      </c>
      <c r="F470" s="96" t="s">
        <v>380</v>
      </c>
      <c r="G470" s="96" t="s">
        <v>80</v>
      </c>
      <c r="H470" s="153">
        <f t="shared" si="192"/>
        <v>-8800.7000000000007</v>
      </c>
      <c r="I470" s="154">
        <v>0</v>
      </c>
      <c r="J470" s="154">
        <v>0</v>
      </c>
      <c r="K470" s="154">
        <f>-8800.7</f>
        <v>-8800.7000000000007</v>
      </c>
      <c r="L470" s="154">
        <v>0</v>
      </c>
    </row>
    <row r="471" spans="1:12" s="131" customFormat="1" ht="306">
      <c r="A471" s="129"/>
      <c r="B471" s="95" t="s">
        <v>483</v>
      </c>
      <c r="C471" s="130"/>
      <c r="D471" s="125" t="s">
        <v>19</v>
      </c>
      <c r="E471" s="125" t="s">
        <v>14</v>
      </c>
      <c r="F471" s="96" t="s">
        <v>382</v>
      </c>
      <c r="G471" s="96"/>
      <c r="H471" s="153">
        <f t="shared" si="192"/>
        <v>-88.9</v>
      </c>
      <c r="I471" s="154">
        <f>I472+I475</f>
        <v>-88.9</v>
      </c>
      <c r="J471" s="154">
        <f t="shared" ref="J471:L471" si="199">J472+J475</f>
        <v>0</v>
      </c>
      <c r="K471" s="154">
        <f t="shared" si="199"/>
        <v>0</v>
      </c>
      <c r="L471" s="154">
        <f t="shared" si="199"/>
        <v>0</v>
      </c>
    </row>
    <row r="472" spans="1:12" s="131" customFormat="1" ht="38.25" hidden="1">
      <c r="A472" s="129"/>
      <c r="B472" s="95" t="s">
        <v>86</v>
      </c>
      <c r="C472" s="130"/>
      <c r="D472" s="125" t="s">
        <v>19</v>
      </c>
      <c r="E472" s="125" t="s">
        <v>14</v>
      </c>
      <c r="F472" s="96" t="s">
        <v>382</v>
      </c>
      <c r="G472" s="96" t="s">
        <v>57</v>
      </c>
      <c r="H472" s="153">
        <f t="shared" si="192"/>
        <v>0</v>
      </c>
      <c r="I472" s="154">
        <f>I473</f>
        <v>0</v>
      </c>
      <c r="J472" s="154">
        <f t="shared" ref="J472:L473" si="200">J473</f>
        <v>0</v>
      </c>
      <c r="K472" s="154">
        <f t="shared" si="200"/>
        <v>0</v>
      </c>
      <c r="L472" s="154">
        <f t="shared" si="200"/>
        <v>0</v>
      </c>
    </row>
    <row r="473" spans="1:12" s="131" customFormat="1" ht="39.950000000000003" hidden="1" customHeight="1">
      <c r="A473" s="129"/>
      <c r="B473" s="95" t="s">
        <v>111</v>
      </c>
      <c r="C473" s="130"/>
      <c r="D473" s="125" t="s">
        <v>19</v>
      </c>
      <c r="E473" s="125" t="s">
        <v>14</v>
      </c>
      <c r="F473" s="96" t="s">
        <v>382</v>
      </c>
      <c r="G473" s="96" t="s">
        <v>59</v>
      </c>
      <c r="H473" s="153">
        <f t="shared" si="192"/>
        <v>0</v>
      </c>
      <c r="I473" s="154">
        <f>I474</f>
        <v>0</v>
      </c>
      <c r="J473" s="154">
        <f t="shared" si="200"/>
        <v>0</v>
      </c>
      <c r="K473" s="154">
        <f t="shared" si="200"/>
        <v>0</v>
      </c>
      <c r="L473" s="154">
        <f t="shared" si="200"/>
        <v>0</v>
      </c>
    </row>
    <row r="474" spans="1:12" s="131" customFormat="1" ht="59.25" hidden="1" customHeight="1">
      <c r="A474" s="129"/>
      <c r="B474" s="95" t="s">
        <v>381</v>
      </c>
      <c r="C474" s="130"/>
      <c r="D474" s="125" t="s">
        <v>19</v>
      </c>
      <c r="E474" s="125" t="s">
        <v>14</v>
      </c>
      <c r="F474" s="96" t="s">
        <v>382</v>
      </c>
      <c r="G474" s="96" t="s">
        <v>212</v>
      </c>
      <c r="H474" s="153">
        <f t="shared" si="192"/>
        <v>0</v>
      </c>
      <c r="I474" s="154">
        <v>0</v>
      </c>
      <c r="J474" s="154">
        <v>0</v>
      </c>
      <c r="K474" s="154">
        <v>0</v>
      </c>
      <c r="L474" s="154">
        <v>0</v>
      </c>
    </row>
    <row r="475" spans="1:12" s="131" customFormat="1">
      <c r="A475" s="129"/>
      <c r="B475" s="95" t="s">
        <v>71</v>
      </c>
      <c r="C475" s="130"/>
      <c r="D475" s="125" t="s">
        <v>19</v>
      </c>
      <c r="E475" s="125" t="s">
        <v>14</v>
      </c>
      <c r="F475" s="96" t="s">
        <v>382</v>
      </c>
      <c r="G475" s="96" t="s">
        <v>72</v>
      </c>
      <c r="H475" s="153">
        <f t="shared" si="192"/>
        <v>-88.9</v>
      </c>
      <c r="I475" s="154">
        <f>I476</f>
        <v>-88.9</v>
      </c>
      <c r="J475" s="154">
        <f t="shared" ref="J475:L475" si="201">J476</f>
        <v>0</v>
      </c>
      <c r="K475" s="154">
        <f t="shared" si="201"/>
        <v>0</v>
      </c>
      <c r="L475" s="154">
        <f t="shared" si="201"/>
        <v>0</v>
      </c>
    </row>
    <row r="476" spans="1:12" s="131" customFormat="1" ht="76.5">
      <c r="A476" s="129"/>
      <c r="B476" s="95" t="s">
        <v>334</v>
      </c>
      <c r="C476" s="130"/>
      <c r="D476" s="125" t="s">
        <v>19</v>
      </c>
      <c r="E476" s="125" t="s">
        <v>14</v>
      </c>
      <c r="F476" s="96" t="s">
        <v>382</v>
      </c>
      <c r="G476" s="96" t="s">
        <v>80</v>
      </c>
      <c r="H476" s="153">
        <f t="shared" si="192"/>
        <v>-88.9</v>
      </c>
      <c r="I476" s="154">
        <f>-88.9</f>
        <v>-88.9</v>
      </c>
      <c r="J476" s="154">
        <v>0</v>
      </c>
      <c r="K476" s="154">
        <v>0</v>
      </c>
      <c r="L476" s="154">
        <v>0</v>
      </c>
    </row>
    <row r="477" spans="1:12" s="217" customFormat="1">
      <c r="A477" s="222"/>
      <c r="B477" s="117" t="s">
        <v>27</v>
      </c>
      <c r="C477" s="272"/>
      <c r="D477" s="274" t="s">
        <v>19</v>
      </c>
      <c r="E477" s="274" t="s">
        <v>16</v>
      </c>
      <c r="F477" s="274"/>
      <c r="G477" s="274"/>
      <c r="H477" s="215">
        <f t="shared" si="192"/>
        <v>1420.4</v>
      </c>
      <c r="I477" s="215">
        <f>I478+I500+I495</f>
        <v>3360.5</v>
      </c>
      <c r="J477" s="215">
        <f>J478+J500+J495</f>
        <v>0</v>
      </c>
      <c r="K477" s="215">
        <f>K478+K500+K495</f>
        <v>-1940.1</v>
      </c>
      <c r="L477" s="215">
        <f>L478+L500+L495</f>
        <v>0</v>
      </c>
    </row>
    <row r="478" spans="1:12" s="217" customFormat="1" ht="63.75">
      <c r="A478" s="222"/>
      <c r="B478" s="211" t="s">
        <v>515</v>
      </c>
      <c r="C478" s="272"/>
      <c r="D478" s="125" t="s">
        <v>19</v>
      </c>
      <c r="E478" s="125" t="s">
        <v>16</v>
      </c>
      <c r="F478" s="125" t="s">
        <v>383</v>
      </c>
      <c r="G478" s="125"/>
      <c r="H478" s="215">
        <f t="shared" si="192"/>
        <v>4.5999999999999091</v>
      </c>
      <c r="I478" s="216">
        <f>I479+I483+I486+I489+I492</f>
        <v>2181.1999999999998</v>
      </c>
      <c r="J478" s="216">
        <f t="shared" ref="J478:L478" si="202">J479+J483+J486+J489+J492</f>
        <v>0</v>
      </c>
      <c r="K478" s="216">
        <f t="shared" si="202"/>
        <v>-2176.6</v>
      </c>
      <c r="L478" s="216">
        <f t="shared" si="202"/>
        <v>0</v>
      </c>
    </row>
    <row r="479" spans="1:12" s="217" customFormat="1" ht="25.5">
      <c r="A479" s="222"/>
      <c r="B479" s="95" t="s">
        <v>539</v>
      </c>
      <c r="C479" s="272"/>
      <c r="D479" s="125" t="s">
        <v>19</v>
      </c>
      <c r="E479" s="125" t="s">
        <v>16</v>
      </c>
      <c r="F479" s="125" t="s">
        <v>397</v>
      </c>
      <c r="G479" s="125"/>
      <c r="H479" s="215">
        <f t="shared" ref="H479:H482" si="203">I479+J479+K479+L479</f>
        <v>4.5999999999999996</v>
      </c>
      <c r="I479" s="216">
        <f>I480</f>
        <v>4.5999999999999996</v>
      </c>
      <c r="J479" s="216">
        <f t="shared" ref="J479:L481" si="204">J480</f>
        <v>0</v>
      </c>
      <c r="K479" s="216">
        <f t="shared" si="204"/>
        <v>0</v>
      </c>
      <c r="L479" s="216">
        <f t="shared" si="204"/>
        <v>0</v>
      </c>
    </row>
    <row r="480" spans="1:12" s="218" customFormat="1" ht="38.25">
      <c r="A480" s="222"/>
      <c r="B480" s="211" t="s">
        <v>344</v>
      </c>
      <c r="C480" s="117"/>
      <c r="D480" s="125" t="s">
        <v>19</v>
      </c>
      <c r="E480" s="125" t="s">
        <v>16</v>
      </c>
      <c r="F480" s="125" t="s">
        <v>397</v>
      </c>
      <c r="G480" s="125" t="s">
        <v>77</v>
      </c>
      <c r="H480" s="215">
        <f t="shared" si="203"/>
        <v>4.5999999999999996</v>
      </c>
      <c r="I480" s="216">
        <f>I481</f>
        <v>4.5999999999999996</v>
      </c>
      <c r="J480" s="216">
        <f t="shared" si="204"/>
        <v>0</v>
      </c>
      <c r="K480" s="216">
        <f t="shared" si="204"/>
        <v>0</v>
      </c>
      <c r="L480" s="216">
        <f t="shared" si="204"/>
        <v>0</v>
      </c>
    </row>
    <row r="481" spans="1:12" s="218" customFormat="1">
      <c r="A481" s="222"/>
      <c r="B481" s="211" t="s">
        <v>35</v>
      </c>
      <c r="C481" s="117"/>
      <c r="D481" s="125" t="s">
        <v>19</v>
      </c>
      <c r="E481" s="125" t="s">
        <v>16</v>
      </c>
      <c r="F481" s="125" t="s">
        <v>397</v>
      </c>
      <c r="G481" s="125" t="s">
        <v>78</v>
      </c>
      <c r="H481" s="215">
        <f t="shared" si="203"/>
        <v>4.5999999999999996</v>
      </c>
      <c r="I481" s="216">
        <f>I482</f>
        <v>4.5999999999999996</v>
      </c>
      <c r="J481" s="216">
        <f t="shared" si="204"/>
        <v>0</v>
      </c>
      <c r="K481" s="216">
        <f t="shared" si="204"/>
        <v>0</v>
      </c>
      <c r="L481" s="216">
        <f t="shared" si="204"/>
        <v>0</v>
      </c>
    </row>
    <row r="482" spans="1:12" s="218" customFormat="1" ht="51">
      <c r="A482" s="222"/>
      <c r="B482" s="211" t="s">
        <v>90</v>
      </c>
      <c r="C482" s="117"/>
      <c r="D482" s="125" t="s">
        <v>19</v>
      </c>
      <c r="E482" s="125" t="s">
        <v>16</v>
      </c>
      <c r="F482" s="125" t="s">
        <v>397</v>
      </c>
      <c r="G482" s="125" t="s">
        <v>91</v>
      </c>
      <c r="H482" s="215">
        <f t="shared" si="203"/>
        <v>4.5999999999999996</v>
      </c>
      <c r="I482" s="216">
        <f>4.6</f>
        <v>4.5999999999999996</v>
      </c>
      <c r="J482" s="216">
        <v>0</v>
      </c>
      <c r="K482" s="216">
        <v>0</v>
      </c>
      <c r="L482" s="216">
        <v>0</v>
      </c>
    </row>
    <row r="483" spans="1:12" s="217" customFormat="1" ht="165.75" hidden="1">
      <c r="A483" s="222"/>
      <c r="B483" s="211" t="s">
        <v>484</v>
      </c>
      <c r="C483" s="272"/>
      <c r="D483" s="125" t="s">
        <v>19</v>
      </c>
      <c r="E483" s="125" t="s">
        <v>16</v>
      </c>
      <c r="F483" s="125" t="s">
        <v>384</v>
      </c>
      <c r="G483" s="125"/>
      <c r="H483" s="215">
        <f t="shared" si="192"/>
        <v>0</v>
      </c>
      <c r="I483" s="216">
        <f>I484</f>
        <v>0</v>
      </c>
      <c r="J483" s="216">
        <f t="shared" ref="J483:L484" si="205">J484</f>
        <v>0</v>
      </c>
      <c r="K483" s="216">
        <f t="shared" si="205"/>
        <v>0</v>
      </c>
      <c r="L483" s="216">
        <f t="shared" si="205"/>
        <v>0</v>
      </c>
    </row>
    <row r="484" spans="1:12" s="218" customFormat="1" hidden="1">
      <c r="A484" s="214"/>
      <c r="B484" s="211" t="s">
        <v>71</v>
      </c>
      <c r="C484" s="273"/>
      <c r="D484" s="125" t="s">
        <v>19</v>
      </c>
      <c r="E484" s="125" t="s">
        <v>16</v>
      </c>
      <c r="F484" s="125" t="s">
        <v>384</v>
      </c>
      <c r="G484" s="125" t="s">
        <v>72</v>
      </c>
      <c r="H484" s="215">
        <f t="shared" si="192"/>
        <v>0</v>
      </c>
      <c r="I484" s="216">
        <f>I485</f>
        <v>0</v>
      </c>
      <c r="J484" s="216">
        <f t="shared" si="205"/>
        <v>0</v>
      </c>
      <c r="K484" s="216">
        <f t="shared" si="205"/>
        <v>0</v>
      </c>
      <c r="L484" s="216">
        <f t="shared" si="205"/>
        <v>0</v>
      </c>
    </row>
    <row r="485" spans="1:12" s="218" customFormat="1" ht="76.5" hidden="1">
      <c r="A485" s="214"/>
      <c r="B485" s="211" t="s">
        <v>334</v>
      </c>
      <c r="C485" s="273"/>
      <c r="D485" s="125" t="s">
        <v>19</v>
      </c>
      <c r="E485" s="125" t="s">
        <v>16</v>
      </c>
      <c r="F485" s="125" t="s">
        <v>384</v>
      </c>
      <c r="G485" s="125" t="s">
        <v>80</v>
      </c>
      <c r="H485" s="215">
        <f t="shared" si="192"/>
        <v>0</v>
      </c>
      <c r="I485" s="216">
        <v>0</v>
      </c>
      <c r="J485" s="216">
        <v>0</v>
      </c>
      <c r="K485" s="216">
        <v>0</v>
      </c>
      <c r="L485" s="216">
        <v>0</v>
      </c>
    </row>
    <row r="486" spans="1:12" s="218" customFormat="1" ht="178.5">
      <c r="A486" s="214"/>
      <c r="B486" s="238" t="s">
        <v>622</v>
      </c>
      <c r="C486" s="273"/>
      <c r="D486" s="125" t="s">
        <v>19</v>
      </c>
      <c r="E486" s="125" t="s">
        <v>16</v>
      </c>
      <c r="F486" s="125" t="s">
        <v>623</v>
      </c>
      <c r="G486" s="125"/>
      <c r="H486" s="215">
        <f>SUM(I486:L486)</f>
        <v>2198.6</v>
      </c>
      <c r="I486" s="216">
        <f>I487</f>
        <v>2198.6</v>
      </c>
      <c r="J486" s="216">
        <f t="shared" ref="J486:L486" si="206">J487</f>
        <v>0</v>
      </c>
      <c r="K486" s="216">
        <f t="shared" si="206"/>
        <v>0</v>
      </c>
      <c r="L486" s="216">
        <f t="shared" si="206"/>
        <v>0</v>
      </c>
    </row>
    <row r="487" spans="1:12" s="218" customFormat="1">
      <c r="A487" s="214"/>
      <c r="B487" s="211" t="s">
        <v>71</v>
      </c>
      <c r="C487" s="273"/>
      <c r="D487" s="125" t="s">
        <v>19</v>
      </c>
      <c r="E487" s="125" t="s">
        <v>16</v>
      </c>
      <c r="F487" s="125" t="s">
        <v>623</v>
      </c>
      <c r="G487" s="125" t="s">
        <v>72</v>
      </c>
      <c r="H487" s="215">
        <f t="shared" ref="H487:H488" si="207">I487+J487+K487+L487</f>
        <v>2198.6</v>
      </c>
      <c r="I487" s="216">
        <f>I488</f>
        <v>2198.6</v>
      </c>
      <c r="J487" s="216">
        <f t="shared" ref="J487:L487" si="208">J488</f>
        <v>0</v>
      </c>
      <c r="K487" s="216">
        <f t="shared" si="208"/>
        <v>0</v>
      </c>
      <c r="L487" s="216">
        <f t="shared" si="208"/>
        <v>0</v>
      </c>
    </row>
    <row r="488" spans="1:12" s="218" customFormat="1" ht="76.5">
      <c r="A488" s="214"/>
      <c r="B488" s="211" t="s">
        <v>334</v>
      </c>
      <c r="C488" s="273"/>
      <c r="D488" s="125" t="s">
        <v>19</v>
      </c>
      <c r="E488" s="125" t="s">
        <v>16</v>
      </c>
      <c r="F488" s="125" t="s">
        <v>623</v>
      </c>
      <c r="G488" s="125" t="s">
        <v>80</v>
      </c>
      <c r="H488" s="215">
        <f t="shared" si="207"/>
        <v>2198.6</v>
      </c>
      <c r="I488" s="216">
        <f>2198.6</f>
        <v>2198.6</v>
      </c>
      <c r="J488" s="216">
        <v>0</v>
      </c>
      <c r="K488" s="216">
        <v>0</v>
      </c>
      <c r="L488" s="216">
        <v>0</v>
      </c>
    </row>
    <row r="489" spans="1:12" s="217" customFormat="1" ht="280.5">
      <c r="A489" s="222"/>
      <c r="B489" s="211" t="s">
        <v>485</v>
      </c>
      <c r="C489" s="272"/>
      <c r="D489" s="125" t="s">
        <v>19</v>
      </c>
      <c r="E489" s="125" t="s">
        <v>16</v>
      </c>
      <c r="F489" s="125" t="s">
        <v>385</v>
      </c>
      <c r="G489" s="125"/>
      <c r="H489" s="215">
        <f t="shared" si="192"/>
        <v>-2176.6</v>
      </c>
      <c r="I489" s="216">
        <f>I490</f>
        <v>0</v>
      </c>
      <c r="J489" s="216">
        <f t="shared" ref="J489:L490" si="209">J490</f>
        <v>0</v>
      </c>
      <c r="K489" s="216">
        <f t="shared" si="209"/>
        <v>-2176.6</v>
      </c>
      <c r="L489" s="216">
        <f t="shared" si="209"/>
        <v>0</v>
      </c>
    </row>
    <row r="490" spans="1:12" s="218" customFormat="1">
      <c r="A490" s="214"/>
      <c r="B490" s="211" t="s">
        <v>71</v>
      </c>
      <c r="C490" s="273"/>
      <c r="D490" s="125" t="s">
        <v>19</v>
      </c>
      <c r="E490" s="125" t="s">
        <v>16</v>
      </c>
      <c r="F490" s="125" t="s">
        <v>385</v>
      </c>
      <c r="G490" s="125" t="s">
        <v>72</v>
      </c>
      <c r="H490" s="215">
        <f t="shared" si="192"/>
        <v>-2176.6</v>
      </c>
      <c r="I490" s="216">
        <f>I491</f>
        <v>0</v>
      </c>
      <c r="J490" s="216">
        <f t="shared" si="209"/>
        <v>0</v>
      </c>
      <c r="K490" s="216">
        <f t="shared" si="209"/>
        <v>-2176.6</v>
      </c>
      <c r="L490" s="216">
        <f t="shared" si="209"/>
        <v>0</v>
      </c>
    </row>
    <row r="491" spans="1:12" s="218" customFormat="1" ht="76.5">
      <c r="A491" s="214"/>
      <c r="B491" s="211" t="s">
        <v>334</v>
      </c>
      <c r="C491" s="273"/>
      <c r="D491" s="125" t="s">
        <v>19</v>
      </c>
      <c r="E491" s="125" t="s">
        <v>16</v>
      </c>
      <c r="F491" s="125" t="s">
        <v>385</v>
      </c>
      <c r="G491" s="125" t="s">
        <v>80</v>
      </c>
      <c r="H491" s="215">
        <f t="shared" si="192"/>
        <v>-2176.6</v>
      </c>
      <c r="I491" s="216">
        <v>0</v>
      </c>
      <c r="J491" s="216">
        <v>0</v>
      </c>
      <c r="K491" s="216">
        <f>-2176.6</f>
        <v>-2176.6</v>
      </c>
      <c r="L491" s="216">
        <v>0</v>
      </c>
    </row>
    <row r="492" spans="1:12" s="217" customFormat="1" ht="306">
      <c r="A492" s="222"/>
      <c r="B492" s="211" t="s">
        <v>486</v>
      </c>
      <c r="C492" s="272"/>
      <c r="D492" s="125" t="s">
        <v>19</v>
      </c>
      <c r="E492" s="125" t="s">
        <v>16</v>
      </c>
      <c r="F492" s="125" t="s">
        <v>386</v>
      </c>
      <c r="G492" s="125"/>
      <c r="H492" s="215">
        <f t="shared" si="192"/>
        <v>-22</v>
      </c>
      <c r="I492" s="216">
        <f>I493</f>
        <v>-22</v>
      </c>
      <c r="J492" s="216">
        <f t="shared" ref="J492:L493" si="210">J493</f>
        <v>0</v>
      </c>
      <c r="K492" s="216">
        <f t="shared" si="210"/>
        <v>0</v>
      </c>
      <c r="L492" s="216">
        <f t="shared" si="210"/>
        <v>0</v>
      </c>
    </row>
    <row r="493" spans="1:12" s="218" customFormat="1">
      <c r="A493" s="214"/>
      <c r="B493" s="211" t="s">
        <v>71</v>
      </c>
      <c r="C493" s="273"/>
      <c r="D493" s="125" t="s">
        <v>19</v>
      </c>
      <c r="E493" s="125" t="s">
        <v>16</v>
      </c>
      <c r="F493" s="125" t="s">
        <v>386</v>
      </c>
      <c r="G493" s="125" t="s">
        <v>72</v>
      </c>
      <c r="H493" s="215">
        <f t="shared" si="192"/>
        <v>-22</v>
      </c>
      <c r="I493" s="216">
        <f>I494</f>
        <v>-22</v>
      </c>
      <c r="J493" s="216">
        <f t="shared" si="210"/>
        <v>0</v>
      </c>
      <c r="K493" s="216">
        <f t="shared" si="210"/>
        <v>0</v>
      </c>
      <c r="L493" s="216">
        <f t="shared" si="210"/>
        <v>0</v>
      </c>
    </row>
    <row r="494" spans="1:12" s="218" customFormat="1" ht="76.5">
      <c r="A494" s="214"/>
      <c r="B494" s="211" t="s">
        <v>334</v>
      </c>
      <c r="C494" s="273"/>
      <c r="D494" s="125" t="s">
        <v>19</v>
      </c>
      <c r="E494" s="125" t="s">
        <v>16</v>
      </c>
      <c r="F494" s="125" t="s">
        <v>386</v>
      </c>
      <c r="G494" s="125" t="s">
        <v>80</v>
      </c>
      <c r="H494" s="215">
        <f t="shared" si="192"/>
        <v>-22</v>
      </c>
      <c r="I494" s="216">
        <f>-22</f>
        <v>-22</v>
      </c>
      <c r="J494" s="216">
        <v>0</v>
      </c>
      <c r="K494" s="216">
        <v>0</v>
      </c>
      <c r="L494" s="216">
        <v>0</v>
      </c>
    </row>
    <row r="495" spans="1:12" s="217" customFormat="1" ht="63.75" hidden="1">
      <c r="A495" s="222"/>
      <c r="B495" s="211" t="s">
        <v>352</v>
      </c>
      <c r="C495" s="117"/>
      <c r="D495" s="125" t="s">
        <v>19</v>
      </c>
      <c r="E495" s="125" t="s">
        <v>17</v>
      </c>
      <c r="F495" s="125" t="s">
        <v>353</v>
      </c>
      <c r="G495" s="125"/>
      <c r="H495" s="215">
        <f>I495+J495+K495+L495</f>
        <v>0</v>
      </c>
      <c r="I495" s="216">
        <f>I496</f>
        <v>0</v>
      </c>
      <c r="J495" s="216">
        <f t="shared" ref="J495:L498" si="211">J496</f>
        <v>0</v>
      </c>
      <c r="K495" s="216">
        <f t="shared" si="211"/>
        <v>0</v>
      </c>
      <c r="L495" s="216">
        <f t="shared" si="211"/>
        <v>0</v>
      </c>
    </row>
    <row r="496" spans="1:12" s="217" customFormat="1" ht="51" hidden="1">
      <c r="A496" s="222"/>
      <c r="B496" s="211" t="s">
        <v>399</v>
      </c>
      <c r="C496" s="117"/>
      <c r="D496" s="125" t="s">
        <v>19</v>
      </c>
      <c r="E496" s="125" t="s">
        <v>17</v>
      </c>
      <c r="F496" s="125" t="s">
        <v>400</v>
      </c>
      <c r="G496" s="125"/>
      <c r="H496" s="215">
        <f>SUM(I496:L496)</f>
        <v>0</v>
      </c>
      <c r="I496" s="216">
        <f>I497</f>
        <v>0</v>
      </c>
      <c r="J496" s="216">
        <f t="shared" si="211"/>
        <v>0</v>
      </c>
      <c r="K496" s="216">
        <f t="shared" si="211"/>
        <v>0</v>
      </c>
      <c r="L496" s="216">
        <f t="shared" si="211"/>
        <v>0</v>
      </c>
    </row>
    <row r="497" spans="1:12" s="217" customFormat="1" ht="280.5" hidden="1">
      <c r="A497" s="222"/>
      <c r="B497" s="211" t="s">
        <v>488</v>
      </c>
      <c r="C497" s="272"/>
      <c r="D497" s="125" t="s">
        <v>19</v>
      </c>
      <c r="E497" s="125" t="s">
        <v>16</v>
      </c>
      <c r="F497" s="125" t="s">
        <v>527</v>
      </c>
      <c r="G497" s="125"/>
      <c r="H497" s="215">
        <f>I497+J497+K497+L497</f>
        <v>0</v>
      </c>
      <c r="I497" s="216">
        <f>I498</f>
        <v>0</v>
      </c>
      <c r="J497" s="216">
        <f t="shared" si="211"/>
        <v>0</v>
      </c>
      <c r="K497" s="216">
        <f t="shared" si="211"/>
        <v>0</v>
      </c>
      <c r="L497" s="216">
        <f t="shared" si="211"/>
        <v>0</v>
      </c>
    </row>
    <row r="498" spans="1:12" s="218" customFormat="1" hidden="1">
      <c r="A498" s="214"/>
      <c r="B498" s="211" t="s">
        <v>71</v>
      </c>
      <c r="C498" s="273"/>
      <c r="D498" s="125" t="s">
        <v>19</v>
      </c>
      <c r="E498" s="125" t="s">
        <v>16</v>
      </c>
      <c r="F498" s="125" t="s">
        <v>527</v>
      </c>
      <c r="G498" s="125" t="s">
        <v>72</v>
      </c>
      <c r="H498" s="215">
        <f>I498+J498+K498+L498</f>
        <v>0</v>
      </c>
      <c r="I498" s="216">
        <f>I499</f>
        <v>0</v>
      </c>
      <c r="J498" s="216">
        <f t="shared" si="211"/>
        <v>0</v>
      </c>
      <c r="K498" s="216">
        <f t="shared" si="211"/>
        <v>0</v>
      </c>
      <c r="L498" s="216">
        <f t="shared" si="211"/>
        <v>0</v>
      </c>
    </row>
    <row r="499" spans="1:12" s="218" customFormat="1" ht="76.5" hidden="1">
      <c r="A499" s="214"/>
      <c r="B499" s="211" t="s">
        <v>334</v>
      </c>
      <c r="C499" s="273"/>
      <c r="D499" s="125" t="s">
        <v>19</v>
      </c>
      <c r="E499" s="125" t="s">
        <v>16</v>
      </c>
      <c r="F499" s="125" t="s">
        <v>527</v>
      </c>
      <c r="G499" s="125" t="s">
        <v>80</v>
      </c>
      <c r="H499" s="215">
        <f>I499+J499+K499+L499</f>
        <v>0</v>
      </c>
      <c r="I499" s="216">
        <v>0</v>
      </c>
      <c r="J499" s="216">
        <v>0</v>
      </c>
      <c r="K499" s="216">
        <v>0</v>
      </c>
      <c r="L499" s="216">
        <v>0</v>
      </c>
    </row>
    <row r="500" spans="1:12" s="217" customFormat="1" ht="63.75">
      <c r="A500" s="222"/>
      <c r="B500" s="211" t="s">
        <v>387</v>
      </c>
      <c r="C500" s="272"/>
      <c r="D500" s="125" t="s">
        <v>19</v>
      </c>
      <c r="E500" s="125" t="s">
        <v>16</v>
      </c>
      <c r="F500" s="125" t="s">
        <v>388</v>
      </c>
      <c r="G500" s="125"/>
      <c r="H500" s="215">
        <f t="shared" si="192"/>
        <v>1415.8000000000002</v>
      </c>
      <c r="I500" s="216">
        <f>I505+I513+I509+I517+I501</f>
        <v>1179.3000000000002</v>
      </c>
      <c r="J500" s="216">
        <f t="shared" ref="J500:L500" si="212">J505+J513+J509+J517+J501</f>
        <v>0</v>
      </c>
      <c r="K500" s="216">
        <f t="shared" si="212"/>
        <v>236.5</v>
      </c>
      <c r="L500" s="216">
        <f t="shared" si="212"/>
        <v>0</v>
      </c>
    </row>
    <row r="501" spans="1:12" s="217" customFormat="1" ht="25.5">
      <c r="A501" s="222"/>
      <c r="B501" s="95" t="s">
        <v>539</v>
      </c>
      <c r="C501" s="272"/>
      <c r="D501" s="125" t="s">
        <v>19</v>
      </c>
      <c r="E501" s="125" t="s">
        <v>16</v>
      </c>
      <c r="F501" s="125" t="s">
        <v>538</v>
      </c>
      <c r="G501" s="125"/>
      <c r="H501" s="215">
        <f t="shared" si="192"/>
        <v>-2987.0999999999995</v>
      </c>
      <c r="I501" s="216">
        <f>I502</f>
        <v>-2987.0999999999995</v>
      </c>
      <c r="J501" s="216">
        <f t="shared" ref="J501:L503" si="213">J502</f>
        <v>0</v>
      </c>
      <c r="K501" s="216">
        <f t="shared" si="213"/>
        <v>0</v>
      </c>
      <c r="L501" s="216">
        <f t="shared" si="213"/>
        <v>0</v>
      </c>
    </row>
    <row r="502" spans="1:12" s="218" customFormat="1" ht="38.25">
      <c r="A502" s="222"/>
      <c r="B502" s="211" t="s">
        <v>344</v>
      </c>
      <c r="C502" s="117"/>
      <c r="D502" s="125" t="s">
        <v>19</v>
      </c>
      <c r="E502" s="125" t="s">
        <v>16</v>
      </c>
      <c r="F502" s="125" t="s">
        <v>538</v>
      </c>
      <c r="G502" s="125" t="s">
        <v>77</v>
      </c>
      <c r="H502" s="215">
        <f t="shared" si="192"/>
        <v>-2987.0999999999995</v>
      </c>
      <c r="I502" s="216">
        <f>I503</f>
        <v>-2987.0999999999995</v>
      </c>
      <c r="J502" s="216">
        <f t="shared" si="213"/>
        <v>0</v>
      </c>
      <c r="K502" s="216">
        <f t="shared" si="213"/>
        <v>0</v>
      </c>
      <c r="L502" s="216">
        <f t="shared" si="213"/>
        <v>0</v>
      </c>
    </row>
    <row r="503" spans="1:12" s="218" customFormat="1">
      <c r="A503" s="222"/>
      <c r="B503" s="211" t="s">
        <v>35</v>
      </c>
      <c r="C503" s="117"/>
      <c r="D503" s="125" t="s">
        <v>19</v>
      </c>
      <c r="E503" s="125" t="s">
        <v>16</v>
      </c>
      <c r="F503" s="125" t="s">
        <v>538</v>
      </c>
      <c r="G503" s="125" t="s">
        <v>78</v>
      </c>
      <c r="H503" s="215">
        <f t="shared" si="192"/>
        <v>-2987.0999999999995</v>
      </c>
      <c r="I503" s="216">
        <f>I504</f>
        <v>-2987.0999999999995</v>
      </c>
      <c r="J503" s="216">
        <f t="shared" si="213"/>
        <v>0</v>
      </c>
      <c r="K503" s="216">
        <f t="shared" si="213"/>
        <v>0</v>
      </c>
      <c r="L503" s="216">
        <f t="shared" si="213"/>
        <v>0</v>
      </c>
    </row>
    <row r="504" spans="1:12" s="218" customFormat="1" ht="51">
      <c r="A504" s="222"/>
      <c r="B504" s="211" t="s">
        <v>90</v>
      </c>
      <c r="C504" s="117"/>
      <c r="D504" s="125" t="s">
        <v>19</v>
      </c>
      <c r="E504" s="125" t="s">
        <v>16</v>
      </c>
      <c r="F504" s="125" t="s">
        <v>538</v>
      </c>
      <c r="G504" s="125" t="s">
        <v>91</v>
      </c>
      <c r="H504" s="215">
        <f t="shared" si="192"/>
        <v>-2987.0999999999995</v>
      </c>
      <c r="I504" s="216">
        <f>1198.5+217.3-4402.9</f>
        <v>-2987.0999999999995</v>
      </c>
      <c r="J504" s="216">
        <v>0</v>
      </c>
      <c r="K504" s="216">
        <v>0</v>
      </c>
      <c r="L504" s="216">
        <v>0</v>
      </c>
    </row>
    <row r="505" spans="1:12" s="217" customFormat="1" ht="140.25" hidden="1">
      <c r="A505" s="222"/>
      <c r="B505" s="211" t="s">
        <v>487</v>
      </c>
      <c r="C505" s="272"/>
      <c r="D505" s="125" t="s">
        <v>19</v>
      </c>
      <c r="E505" s="125" t="s">
        <v>16</v>
      </c>
      <c r="F505" s="125" t="s">
        <v>389</v>
      </c>
      <c r="G505" s="125"/>
      <c r="H505" s="215">
        <f t="shared" si="192"/>
        <v>0</v>
      </c>
      <c r="I505" s="216">
        <f>I506</f>
        <v>0</v>
      </c>
      <c r="J505" s="216">
        <f t="shared" ref="J505:L507" si="214">J506</f>
        <v>0</v>
      </c>
      <c r="K505" s="216">
        <f t="shared" si="214"/>
        <v>0</v>
      </c>
      <c r="L505" s="216">
        <f t="shared" si="214"/>
        <v>0</v>
      </c>
    </row>
    <row r="506" spans="1:12" s="218" customFormat="1" ht="38.25" hidden="1">
      <c r="A506" s="222"/>
      <c r="B506" s="211" t="s">
        <v>344</v>
      </c>
      <c r="C506" s="117"/>
      <c r="D506" s="125" t="s">
        <v>19</v>
      </c>
      <c r="E506" s="125" t="s">
        <v>16</v>
      </c>
      <c r="F506" s="125" t="s">
        <v>389</v>
      </c>
      <c r="G506" s="125" t="s">
        <v>77</v>
      </c>
      <c r="H506" s="215">
        <f t="shared" si="192"/>
        <v>0</v>
      </c>
      <c r="I506" s="216">
        <f>I507</f>
        <v>0</v>
      </c>
      <c r="J506" s="216">
        <f t="shared" si="214"/>
        <v>0</v>
      </c>
      <c r="K506" s="216">
        <f t="shared" si="214"/>
        <v>0</v>
      </c>
      <c r="L506" s="216">
        <f t="shared" si="214"/>
        <v>0</v>
      </c>
    </row>
    <row r="507" spans="1:12" s="218" customFormat="1" hidden="1">
      <c r="A507" s="222"/>
      <c r="B507" s="211" t="s">
        <v>35</v>
      </c>
      <c r="C507" s="117"/>
      <c r="D507" s="125" t="s">
        <v>19</v>
      </c>
      <c r="E507" s="125" t="s">
        <v>16</v>
      </c>
      <c r="F507" s="125" t="s">
        <v>389</v>
      </c>
      <c r="G507" s="125" t="s">
        <v>78</v>
      </c>
      <c r="H507" s="215">
        <f t="shared" si="192"/>
        <v>0</v>
      </c>
      <c r="I507" s="216">
        <f>I508</f>
        <v>0</v>
      </c>
      <c r="J507" s="216">
        <f t="shared" si="214"/>
        <v>0</v>
      </c>
      <c r="K507" s="216">
        <f t="shared" si="214"/>
        <v>0</v>
      </c>
      <c r="L507" s="216">
        <f t="shared" si="214"/>
        <v>0</v>
      </c>
    </row>
    <row r="508" spans="1:12" s="218" customFormat="1" ht="51" hidden="1">
      <c r="A508" s="222"/>
      <c r="B508" s="211" t="s">
        <v>90</v>
      </c>
      <c r="C508" s="117"/>
      <c r="D508" s="125" t="s">
        <v>19</v>
      </c>
      <c r="E508" s="125" t="s">
        <v>16</v>
      </c>
      <c r="F508" s="125" t="s">
        <v>389</v>
      </c>
      <c r="G508" s="125" t="s">
        <v>91</v>
      </c>
      <c r="H508" s="215">
        <f t="shared" si="192"/>
        <v>0</v>
      </c>
      <c r="I508" s="216">
        <v>0</v>
      </c>
      <c r="J508" s="216">
        <v>0</v>
      </c>
      <c r="K508" s="216">
        <v>0</v>
      </c>
      <c r="L508" s="216">
        <v>0</v>
      </c>
    </row>
    <row r="509" spans="1:12" s="218" customFormat="1" ht="192" customHeight="1">
      <c r="A509" s="222"/>
      <c r="B509" s="211" t="s">
        <v>625</v>
      </c>
      <c r="C509" s="117"/>
      <c r="D509" s="125" t="s">
        <v>19</v>
      </c>
      <c r="E509" s="125" t="s">
        <v>16</v>
      </c>
      <c r="F509" s="125" t="s">
        <v>624</v>
      </c>
      <c r="G509" s="125"/>
      <c r="H509" s="215">
        <f>SUM(I509:L509)</f>
        <v>4164</v>
      </c>
      <c r="I509" s="216">
        <f>I510</f>
        <v>4164</v>
      </c>
      <c r="J509" s="216">
        <f t="shared" ref="J509:L509" si="215">J510</f>
        <v>0</v>
      </c>
      <c r="K509" s="216">
        <f t="shared" si="215"/>
        <v>0</v>
      </c>
      <c r="L509" s="216">
        <f t="shared" si="215"/>
        <v>0</v>
      </c>
    </row>
    <row r="510" spans="1:12" s="218" customFormat="1" ht="38.25">
      <c r="A510" s="222"/>
      <c r="B510" s="211" t="s">
        <v>344</v>
      </c>
      <c r="C510" s="117"/>
      <c r="D510" s="125" t="s">
        <v>19</v>
      </c>
      <c r="E510" s="125" t="s">
        <v>16</v>
      </c>
      <c r="F510" s="125" t="s">
        <v>624</v>
      </c>
      <c r="G510" s="125" t="s">
        <v>77</v>
      </c>
      <c r="H510" s="215">
        <f t="shared" ref="H510:H512" si="216">I510+J510+K510+L510</f>
        <v>4164</v>
      </c>
      <c r="I510" s="216">
        <f>I511</f>
        <v>4164</v>
      </c>
      <c r="J510" s="216">
        <f t="shared" ref="J510:L511" si="217">J511</f>
        <v>0</v>
      </c>
      <c r="K510" s="216">
        <f t="shared" si="217"/>
        <v>0</v>
      </c>
      <c r="L510" s="216">
        <f t="shared" si="217"/>
        <v>0</v>
      </c>
    </row>
    <row r="511" spans="1:12" s="218" customFormat="1">
      <c r="A511" s="222"/>
      <c r="B511" s="211" t="s">
        <v>35</v>
      </c>
      <c r="C511" s="117"/>
      <c r="D511" s="125" t="s">
        <v>19</v>
      </c>
      <c r="E511" s="125" t="s">
        <v>16</v>
      </c>
      <c r="F511" s="125" t="s">
        <v>624</v>
      </c>
      <c r="G511" s="125" t="s">
        <v>78</v>
      </c>
      <c r="H511" s="215">
        <f t="shared" si="216"/>
        <v>4164</v>
      </c>
      <c r="I511" s="216">
        <f>I512</f>
        <v>4164</v>
      </c>
      <c r="J511" s="216">
        <f t="shared" si="217"/>
        <v>0</v>
      </c>
      <c r="K511" s="216">
        <f t="shared" si="217"/>
        <v>0</v>
      </c>
      <c r="L511" s="216">
        <f t="shared" si="217"/>
        <v>0</v>
      </c>
    </row>
    <row r="512" spans="1:12" s="218" customFormat="1" ht="51">
      <c r="A512" s="222"/>
      <c r="B512" s="211" t="s">
        <v>90</v>
      </c>
      <c r="C512" s="117"/>
      <c r="D512" s="125" t="s">
        <v>19</v>
      </c>
      <c r="E512" s="125" t="s">
        <v>16</v>
      </c>
      <c r="F512" s="125" t="s">
        <v>624</v>
      </c>
      <c r="G512" s="125" t="s">
        <v>91</v>
      </c>
      <c r="H512" s="215">
        <f t="shared" si="216"/>
        <v>4164</v>
      </c>
      <c r="I512" s="216">
        <f>4164</f>
        <v>4164</v>
      </c>
      <c r="J512" s="216">
        <v>0</v>
      </c>
      <c r="K512" s="216">
        <v>0</v>
      </c>
      <c r="L512" s="216">
        <v>0</v>
      </c>
    </row>
    <row r="513" spans="1:12" s="217" customFormat="1" ht="342" customHeight="1">
      <c r="A513" s="222"/>
      <c r="B513" s="211" t="s">
        <v>630</v>
      </c>
      <c r="C513" s="272"/>
      <c r="D513" s="125" t="s">
        <v>19</v>
      </c>
      <c r="E513" s="125" t="s">
        <v>16</v>
      </c>
      <c r="F513" s="125" t="s">
        <v>390</v>
      </c>
      <c r="G513" s="125"/>
      <c r="H513" s="215">
        <f t="shared" si="192"/>
        <v>236.5</v>
      </c>
      <c r="I513" s="216">
        <f>I514</f>
        <v>0</v>
      </c>
      <c r="J513" s="216">
        <f t="shared" ref="J513:L515" si="218">J514</f>
        <v>0</v>
      </c>
      <c r="K513" s="216">
        <f t="shared" si="218"/>
        <v>236.5</v>
      </c>
      <c r="L513" s="216">
        <f t="shared" si="218"/>
        <v>0</v>
      </c>
    </row>
    <row r="514" spans="1:12" s="218" customFormat="1" ht="38.25">
      <c r="A514" s="222"/>
      <c r="B514" s="211" t="s">
        <v>344</v>
      </c>
      <c r="C514" s="117"/>
      <c r="D514" s="125" t="s">
        <v>19</v>
      </c>
      <c r="E514" s="125" t="s">
        <v>16</v>
      </c>
      <c r="F514" s="125" t="s">
        <v>390</v>
      </c>
      <c r="G514" s="125" t="s">
        <v>77</v>
      </c>
      <c r="H514" s="215">
        <f t="shared" si="192"/>
        <v>236.5</v>
      </c>
      <c r="I514" s="216">
        <f>I515</f>
        <v>0</v>
      </c>
      <c r="J514" s="216">
        <f t="shared" si="218"/>
        <v>0</v>
      </c>
      <c r="K514" s="216">
        <f t="shared" si="218"/>
        <v>236.5</v>
      </c>
      <c r="L514" s="216">
        <f t="shared" si="218"/>
        <v>0</v>
      </c>
    </row>
    <row r="515" spans="1:12" s="218" customFormat="1">
      <c r="A515" s="222"/>
      <c r="B515" s="211" t="s">
        <v>35</v>
      </c>
      <c r="C515" s="117"/>
      <c r="D515" s="125" t="s">
        <v>19</v>
      </c>
      <c r="E515" s="125" t="s">
        <v>16</v>
      </c>
      <c r="F515" s="125" t="s">
        <v>390</v>
      </c>
      <c r="G515" s="125" t="s">
        <v>78</v>
      </c>
      <c r="H515" s="215">
        <f t="shared" si="192"/>
        <v>236.5</v>
      </c>
      <c r="I515" s="216">
        <f>I516</f>
        <v>0</v>
      </c>
      <c r="J515" s="216">
        <f t="shared" si="218"/>
        <v>0</v>
      </c>
      <c r="K515" s="216">
        <f t="shared" si="218"/>
        <v>236.5</v>
      </c>
      <c r="L515" s="216">
        <f t="shared" si="218"/>
        <v>0</v>
      </c>
    </row>
    <row r="516" spans="1:12" s="218" customFormat="1" ht="51">
      <c r="A516" s="222"/>
      <c r="B516" s="211" t="s">
        <v>90</v>
      </c>
      <c r="C516" s="117"/>
      <c r="D516" s="125" t="s">
        <v>19</v>
      </c>
      <c r="E516" s="125" t="s">
        <v>16</v>
      </c>
      <c r="F516" s="125" t="s">
        <v>390</v>
      </c>
      <c r="G516" s="125" t="s">
        <v>91</v>
      </c>
      <c r="H516" s="215">
        <f t="shared" si="192"/>
        <v>236.5</v>
      </c>
      <c r="I516" s="216">
        <v>0</v>
      </c>
      <c r="J516" s="216">
        <v>0</v>
      </c>
      <c r="K516" s="216">
        <f>236.5</f>
        <v>236.5</v>
      </c>
      <c r="L516" s="216">
        <v>0</v>
      </c>
    </row>
    <row r="517" spans="1:12" s="217" customFormat="1" ht="306">
      <c r="A517" s="222"/>
      <c r="B517" s="211" t="s">
        <v>631</v>
      </c>
      <c r="C517" s="272"/>
      <c r="D517" s="125" t="s">
        <v>19</v>
      </c>
      <c r="E517" s="125" t="s">
        <v>16</v>
      </c>
      <c r="F517" s="125" t="s">
        <v>391</v>
      </c>
      <c r="G517" s="125"/>
      <c r="H517" s="215">
        <f t="shared" si="192"/>
        <v>2.4</v>
      </c>
      <c r="I517" s="216">
        <f>I518</f>
        <v>2.4</v>
      </c>
      <c r="J517" s="216">
        <f t="shared" ref="J517:L519" si="219">J518</f>
        <v>0</v>
      </c>
      <c r="K517" s="216">
        <f t="shared" si="219"/>
        <v>0</v>
      </c>
      <c r="L517" s="216">
        <f t="shared" si="219"/>
        <v>0</v>
      </c>
    </row>
    <row r="518" spans="1:12" s="218" customFormat="1" ht="38.25">
      <c r="A518" s="222"/>
      <c r="B518" s="211" t="s">
        <v>344</v>
      </c>
      <c r="C518" s="117"/>
      <c r="D518" s="125" t="s">
        <v>19</v>
      </c>
      <c r="E518" s="125" t="s">
        <v>16</v>
      </c>
      <c r="F518" s="125" t="s">
        <v>391</v>
      </c>
      <c r="G518" s="125" t="s">
        <v>77</v>
      </c>
      <c r="H518" s="215">
        <f t="shared" si="192"/>
        <v>2.4</v>
      </c>
      <c r="I518" s="216">
        <f>I519</f>
        <v>2.4</v>
      </c>
      <c r="J518" s="216">
        <f t="shared" si="219"/>
        <v>0</v>
      </c>
      <c r="K518" s="216">
        <f t="shared" si="219"/>
        <v>0</v>
      </c>
      <c r="L518" s="216">
        <f t="shared" si="219"/>
        <v>0</v>
      </c>
    </row>
    <row r="519" spans="1:12" s="218" customFormat="1">
      <c r="A519" s="222"/>
      <c r="B519" s="211" t="s">
        <v>35</v>
      </c>
      <c r="C519" s="117"/>
      <c r="D519" s="125" t="s">
        <v>19</v>
      </c>
      <c r="E519" s="125" t="s">
        <v>16</v>
      </c>
      <c r="F519" s="125" t="s">
        <v>391</v>
      </c>
      <c r="G519" s="125" t="s">
        <v>78</v>
      </c>
      <c r="H519" s="215">
        <f t="shared" si="192"/>
        <v>2.4</v>
      </c>
      <c r="I519" s="216">
        <f>I520</f>
        <v>2.4</v>
      </c>
      <c r="J519" s="216">
        <f t="shared" si="219"/>
        <v>0</v>
      </c>
      <c r="K519" s="216">
        <f t="shared" si="219"/>
        <v>0</v>
      </c>
      <c r="L519" s="216">
        <f t="shared" si="219"/>
        <v>0</v>
      </c>
    </row>
    <row r="520" spans="1:12" s="218" customFormat="1" ht="51">
      <c r="A520" s="222"/>
      <c r="B520" s="211" t="s">
        <v>90</v>
      </c>
      <c r="C520" s="117"/>
      <c r="D520" s="125" t="s">
        <v>19</v>
      </c>
      <c r="E520" s="125" t="s">
        <v>16</v>
      </c>
      <c r="F520" s="125" t="s">
        <v>391</v>
      </c>
      <c r="G520" s="125" t="s">
        <v>91</v>
      </c>
      <c r="H520" s="215">
        <f t="shared" si="192"/>
        <v>2.4</v>
      </c>
      <c r="I520" s="216">
        <f>2.4</f>
        <v>2.4</v>
      </c>
      <c r="J520" s="216">
        <v>0</v>
      </c>
      <c r="K520" s="216">
        <v>0</v>
      </c>
      <c r="L520" s="216">
        <v>0</v>
      </c>
    </row>
    <row r="521" spans="1:12" s="218" customFormat="1">
      <c r="A521" s="222"/>
      <c r="B521" s="272" t="s">
        <v>37</v>
      </c>
      <c r="C521" s="117"/>
      <c r="D521" s="274" t="s">
        <v>19</v>
      </c>
      <c r="E521" s="274" t="s">
        <v>17</v>
      </c>
      <c r="F521" s="274"/>
      <c r="G521" s="274"/>
      <c r="H521" s="215">
        <f>SUM(I521:L521)</f>
        <v>30207</v>
      </c>
      <c r="I521" s="215">
        <f>I522+I539</f>
        <v>30493</v>
      </c>
      <c r="J521" s="215">
        <f t="shared" ref="J521:L521" si="220">J522+J539</f>
        <v>-286</v>
      </c>
      <c r="K521" s="215">
        <f t="shared" si="220"/>
        <v>0</v>
      </c>
      <c r="L521" s="215">
        <f t="shared" si="220"/>
        <v>0</v>
      </c>
    </row>
    <row r="522" spans="1:12" s="218" customFormat="1" ht="51">
      <c r="A522" s="222"/>
      <c r="B522" s="211" t="s">
        <v>366</v>
      </c>
      <c r="C522" s="117"/>
      <c r="D522" s="125" t="s">
        <v>19</v>
      </c>
      <c r="E522" s="125" t="s">
        <v>17</v>
      </c>
      <c r="F522" s="125" t="s">
        <v>367</v>
      </c>
      <c r="G522" s="125"/>
      <c r="H522" s="215">
        <f t="shared" ref="H522:H552" si="221">I522+J522+K522+L522</f>
        <v>28211</v>
      </c>
      <c r="I522" s="216">
        <f>I523</f>
        <v>28211</v>
      </c>
      <c r="J522" s="216">
        <f t="shared" ref="J522:L522" si="222">J523</f>
        <v>0</v>
      </c>
      <c r="K522" s="216">
        <f t="shared" si="222"/>
        <v>0</v>
      </c>
      <c r="L522" s="216">
        <f t="shared" si="222"/>
        <v>0</v>
      </c>
    </row>
    <row r="523" spans="1:12" s="218" customFormat="1" ht="25.5">
      <c r="A523" s="222"/>
      <c r="B523" s="211" t="s">
        <v>392</v>
      </c>
      <c r="C523" s="117"/>
      <c r="D523" s="125" t="s">
        <v>19</v>
      </c>
      <c r="E523" s="125" t="s">
        <v>17</v>
      </c>
      <c r="F523" s="125" t="s">
        <v>457</v>
      </c>
      <c r="G523" s="125"/>
      <c r="H523" s="215">
        <f t="shared" si="221"/>
        <v>28211</v>
      </c>
      <c r="I523" s="216">
        <f>I524+I531+I535</f>
        <v>28211</v>
      </c>
      <c r="J523" s="216">
        <f t="shared" ref="J523:L523" si="223">J524+J531+J535</f>
        <v>0</v>
      </c>
      <c r="K523" s="216">
        <f t="shared" si="223"/>
        <v>0</v>
      </c>
      <c r="L523" s="216">
        <f t="shared" si="223"/>
        <v>0</v>
      </c>
    </row>
    <row r="524" spans="1:12" s="218" customFormat="1" ht="25.5">
      <c r="A524" s="222"/>
      <c r="B524" s="95" t="s">
        <v>539</v>
      </c>
      <c r="C524" s="117"/>
      <c r="D524" s="125" t="s">
        <v>19</v>
      </c>
      <c r="E524" s="125" t="s">
        <v>17</v>
      </c>
      <c r="F524" s="125" t="s">
        <v>569</v>
      </c>
      <c r="G524" s="125"/>
      <c r="H524" s="215">
        <f t="shared" si="221"/>
        <v>28211</v>
      </c>
      <c r="I524" s="216">
        <f>I525+I528</f>
        <v>28211</v>
      </c>
      <c r="J524" s="216">
        <f t="shared" ref="J524:L524" si="224">J525+J528</f>
        <v>0</v>
      </c>
      <c r="K524" s="216">
        <f t="shared" si="224"/>
        <v>0</v>
      </c>
      <c r="L524" s="216">
        <f t="shared" si="224"/>
        <v>0</v>
      </c>
    </row>
    <row r="525" spans="1:12" s="218" customFormat="1" ht="38.25">
      <c r="A525" s="214"/>
      <c r="B525" s="95" t="s">
        <v>86</v>
      </c>
      <c r="C525" s="273"/>
      <c r="D525" s="125" t="s">
        <v>19</v>
      </c>
      <c r="E525" s="125" t="s">
        <v>17</v>
      </c>
      <c r="F525" s="125" t="s">
        <v>569</v>
      </c>
      <c r="G525" s="125" t="s">
        <v>57</v>
      </c>
      <c r="H525" s="215">
        <f t="shared" si="221"/>
        <v>973.2</v>
      </c>
      <c r="I525" s="216">
        <f>I526</f>
        <v>973.2</v>
      </c>
      <c r="J525" s="216">
        <f t="shared" ref="J525:L526" si="225">J526</f>
        <v>0</v>
      </c>
      <c r="K525" s="216">
        <f t="shared" si="225"/>
        <v>0</v>
      </c>
      <c r="L525" s="216">
        <f t="shared" si="225"/>
        <v>0</v>
      </c>
    </row>
    <row r="526" spans="1:12" s="218" customFormat="1" ht="39.950000000000003" customHeight="1">
      <c r="A526" s="214"/>
      <c r="B526" s="211" t="s">
        <v>111</v>
      </c>
      <c r="C526" s="273"/>
      <c r="D526" s="125" t="s">
        <v>19</v>
      </c>
      <c r="E526" s="125" t="s">
        <v>17</v>
      </c>
      <c r="F526" s="125" t="s">
        <v>569</v>
      </c>
      <c r="G526" s="125" t="s">
        <v>59</v>
      </c>
      <c r="H526" s="215">
        <f t="shared" si="221"/>
        <v>973.2</v>
      </c>
      <c r="I526" s="216">
        <f>I527</f>
        <v>973.2</v>
      </c>
      <c r="J526" s="216">
        <f t="shared" si="225"/>
        <v>0</v>
      </c>
      <c r="K526" s="216">
        <f t="shared" si="225"/>
        <v>0</v>
      </c>
      <c r="L526" s="216">
        <f t="shared" si="225"/>
        <v>0</v>
      </c>
    </row>
    <row r="527" spans="1:12" s="218" customFormat="1" ht="59.25" customHeight="1">
      <c r="A527" s="214"/>
      <c r="B527" s="211" t="s">
        <v>260</v>
      </c>
      <c r="C527" s="273"/>
      <c r="D527" s="125" t="s">
        <v>19</v>
      </c>
      <c r="E527" s="125" t="s">
        <v>17</v>
      </c>
      <c r="F527" s="125" t="s">
        <v>569</v>
      </c>
      <c r="G527" s="125" t="s">
        <v>61</v>
      </c>
      <c r="H527" s="215">
        <f t="shared" si="221"/>
        <v>973.2</v>
      </c>
      <c r="I527" s="216">
        <f>973.2</f>
        <v>973.2</v>
      </c>
      <c r="J527" s="216">
        <v>0</v>
      </c>
      <c r="K527" s="216">
        <v>0</v>
      </c>
      <c r="L527" s="216">
        <v>0</v>
      </c>
    </row>
    <row r="528" spans="1:12" s="218" customFormat="1" ht="38.25">
      <c r="A528" s="222"/>
      <c r="B528" s="211" t="s">
        <v>344</v>
      </c>
      <c r="C528" s="117"/>
      <c r="D528" s="125" t="s">
        <v>19</v>
      </c>
      <c r="E528" s="125" t="s">
        <v>17</v>
      </c>
      <c r="F528" s="125" t="s">
        <v>569</v>
      </c>
      <c r="G528" s="125" t="s">
        <v>77</v>
      </c>
      <c r="H528" s="215">
        <f t="shared" si="221"/>
        <v>27237.8</v>
      </c>
      <c r="I528" s="216">
        <f>I529</f>
        <v>27237.8</v>
      </c>
      <c r="J528" s="216">
        <f t="shared" ref="J528:L529" si="226">J529</f>
        <v>0</v>
      </c>
      <c r="K528" s="216">
        <f t="shared" si="226"/>
        <v>0</v>
      </c>
      <c r="L528" s="216">
        <f t="shared" si="226"/>
        <v>0</v>
      </c>
    </row>
    <row r="529" spans="1:12" s="218" customFormat="1">
      <c r="A529" s="222"/>
      <c r="B529" s="211" t="s">
        <v>35</v>
      </c>
      <c r="C529" s="117"/>
      <c r="D529" s="125" t="s">
        <v>19</v>
      </c>
      <c r="E529" s="125" t="s">
        <v>17</v>
      </c>
      <c r="F529" s="125" t="s">
        <v>569</v>
      </c>
      <c r="G529" s="125" t="s">
        <v>78</v>
      </c>
      <c r="H529" s="215">
        <f t="shared" si="221"/>
        <v>27237.8</v>
      </c>
      <c r="I529" s="216">
        <f>I530</f>
        <v>27237.8</v>
      </c>
      <c r="J529" s="216">
        <f t="shared" si="226"/>
        <v>0</v>
      </c>
      <c r="K529" s="216">
        <f t="shared" si="226"/>
        <v>0</v>
      </c>
      <c r="L529" s="216">
        <f t="shared" si="226"/>
        <v>0</v>
      </c>
    </row>
    <row r="530" spans="1:12" s="218" customFormat="1" ht="51">
      <c r="A530" s="222"/>
      <c r="B530" s="211" t="s">
        <v>90</v>
      </c>
      <c r="C530" s="117"/>
      <c r="D530" s="125" t="s">
        <v>19</v>
      </c>
      <c r="E530" s="125" t="s">
        <v>17</v>
      </c>
      <c r="F530" s="125" t="s">
        <v>569</v>
      </c>
      <c r="G530" s="125" t="s">
        <v>91</v>
      </c>
      <c r="H530" s="215">
        <f t="shared" si="221"/>
        <v>27237.8</v>
      </c>
      <c r="I530" s="216">
        <f>24500+1777-6+459.6+507.2</f>
        <v>27237.8</v>
      </c>
      <c r="J530" s="216">
        <v>0</v>
      </c>
      <c r="K530" s="216">
        <v>0</v>
      </c>
      <c r="L530" s="216">
        <v>0</v>
      </c>
    </row>
    <row r="531" spans="1:12" s="218" customFormat="1" ht="293.25" hidden="1">
      <c r="A531" s="222"/>
      <c r="B531" s="211" t="s">
        <v>489</v>
      </c>
      <c r="C531" s="117"/>
      <c r="D531" s="125" t="s">
        <v>19</v>
      </c>
      <c r="E531" s="125" t="s">
        <v>17</v>
      </c>
      <c r="F531" s="125" t="s">
        <v>394</v>
      </c>
      <c r="G531" s="125"/>
      <c r="H531" s="215">
        <f t="shared" si="221"/>
        <v>0</v>
      </c>
      <c r="I531" s="216">
        <f>I532</f>
        <v>0</v>
      </c>
      <c r="J531" s="216">
        <f t="shared" ref="J531:L533" si="227">J532</f>
        <v>0</v>
      </c>
      <c r="K531" s="216">
        <f t="shared" si="227"/>
        <v>0</v>
      </c>
      <c r="L531" s="216">
        <f t="shared" si="227"/>
        <v>0</v>
      </c>
    </row>
    <row r="532" spans="1:12" s="218" customFormat="1" ht="38.25" hidden="1">
      <c r="A532" s="222"/>
      <c r="B532" s="211" t="s">
        <v>344</v>
      </c>
      <c r="C532" s="117"/>
      <c r="D532" s="125" t="s">
        <v>19</v>
      </c>
      <c r="E532" s="125" t="s">
        <v>17</v>
      </c>
      <c r="F532" s="125" t="s">
        <v>394</v>
      </c>
      <c r="G532" s="125" t="s">
        <v>77</v>
      </c>
      <c r="H532" s="215">
        <f t="shared" si="221"/>
        <v>0</v>
      </c>
      <c r="I532" s="216">
        <f>I533</f>
        <v>0</v>
      </c>
      <c r="J532" s="216">
        <f t="shared" si="227"/>
        <v>0</v>
      </c>
      <c r="K532" s="216">
        <f t="shared" si="227"/>
        <v>0</v>
      </c>
      <c r="L532" s="216">
        <f t="shared" si="227"/>
        <v>0</v>
      </c>
    </row>
    <row r="533" spans="1:12" s="218" customFormat="1" hidden="1">
      <c r="A533" s="222"/>
      <c r="B533" s="211" t="s">
        <v>35</v>
      </c>
      <c r="C533" s="117"/>
      <c r="D533" s="125" t="s">
        <v>19</v>
      </c>
      <c r="E533" s="125" t="s">
        <v>17</v>
      </c>
      <c r="F533" s="125" t="s">
        <v>394</v>
      </c>
      <c r="G533" s="125" t="s">
        <v>78</v>
      </c>
      <c r="H533" s="215">
        <f t="shared" si="221"/>
        <v>0</v>
      </c>
      <c r="I533" s="216">
        <f>I534</f>
        <v>0</v>
      </c>
      <c r="J533" s="216">
        <f t="shared" si="227"/>
        <v>0</v>
      </c>
      <c r="K533" s="216">
        <f t="shared" si="227"/>
        <v>0</v>
      </c>
      <c r="L533" s="216">
        <f t="shared" si="227"/>
        <v>0</v>
      </c>
    </row>
    <row r="534" spans="1:12" s="218" customFormat="1" ht="51" hidden="1">
      <c r="A534" s="222"/>
      <c r="B534" s="211" t="s">
        <v>90</v>
      </c>
      <c r="C534" s="117"/>
      <c r="D534" s="125" t="s">
        <v>19</v>
      </c>
      <c r="E534" s="125" t="s">
        <v>17</v>
      </c>
      <c r="F534" s="125" t="s">
        <v>394</v>
      </c>
      <c r="G534" s="125" t="s">
        <v>91</v>
      </c>
      <c r="H534" s="215">
        <f t="shared" si="221"/>
        <v>0</v>
      </c>
      <c r="I534" s="216">
        <v>0</v>
      </c>
      <c r="J534" s="216">
        <v>0</v>
      </c>
      <c r="K534" s="216">
        <v>0</v>
      </c>
      <c r="L534" s="216">
        <v>0</v>
      </c>
    </row>
    <row r="535" spans="1:12" s="218" customFormat="1" ht="318.75" hidden="1">
      <c r="A535" s="222"/>
      <c r="B535" s="211" t="s">
        <v>490</v>
      </c>
      <c r="C535" s="117"/>
      <c r="D535" s="125" t="s">
        <v>19</v>
      </c>
      <c r="E535" s="125" t="s">
        <v>17</v>
      </c>
      <c r="F535" s="125" t="s">
        <v>395</v>
      </c>
      <c r="G535" s="125"/>
      <c r="H535" s="215">
        <f t="shared" si="221"/>
        <v>0</v>
      </c>
      <c r="I535" s="216">
        <f>I536</f>
        <v>0</v>
      </c>
      <c r="J535" s="216">
        <f t="shared" ref="J535:L537" si="228">J536</f>
        <v>0</v>
      </c>
      <c r="K535" s="216">
        <f t="shared" si="228"/>
        <v>0</v>
      </c>
      <c r="L535" s="216">
        <f t="shared" si="228"/>
        <v>0</v>
      </c>
    </row>
    <row r="536" spans="1:12" s="218" customFormat="1" ht="38.25" hidden="1">
      <c r="A536" s="222"/>
      <c r="B536" s="211" t="s">
        <v>344</v>
      </c>
      <c r="C536" s="117"/>
      <c r="D536" s="125" t="s">
        <v>19</v>
      </c>
      <c r="E536" s="125" t="s">
        <v>17</v>
      </c>
      <c r="F536" s="125" t="s">
        <v>395</v>
      </c>
      <c r="G536" s="125" t="s">
        <v>77</v>
      </c>
      <c r="H536" s="215">
        <f t="shared" si="221"/>
        <v>0</v>
      </c>
      <c r="I536" s="216">
        <f>I537</f>
        <v>0</v>
      </c>
      <c r="J536" s="216">
        <f t="shared" si="228"/>
        <v>0</v>
      </c>
      <c r="K536" s="216">
        <f t="shared" si="228"/>
        <v>0</v>
      </c>
      <c r="L536" s="216">
        <f t="shared" si="228"/>
        <v>0</v>
      </c>
    </row>
    <row r="537" spans="1:12" s="218" customFormat="1" hidden="1">
      <c r="A537" s="222"/>
      <c r="B537" s="211" t="s">
        <v>35</v>
      </c>
      <c r="C537" s="117"/>
      <c r="D537" s="125" t="s">
        <v>19</v>
      </c>
      <c r="E537" s="125" t="s">
        <v>17</v>
      </c>
      <c r="F537" s="125" t="s">
        <v>395</v>
      </c>
      <c r="G537" s="125" t="s">
        <v>78</v>
      </c>
      <c r="H537" s="215">
        <f t="shared" si="221"/>
        <v>0</v>
      </c>
      <c r="I537" s="216">
        <f>I538</f>
        <v>0</v>
      </c>
      <c r="J537" s="216">
        <f t="shared" si="228"/>
        <v>0</v>
      </c>
      <c r="K537" s="216">
        <f t="shared" si="228"/>
        <v>0</v>
      </c>
      <c r="L537" s="216">
        <f t="shared" si="228"/>
        <v>0</v>
      </c>
    </row>
    <row r="538" spans="1:12" s="218" customFormat="1" ht="51" hidden="1">
      <c r="A538" s="222"/>
      <c r="B538" s="211" t="s">
        <v>90</v>
      </c>
      <c r="C538" s="117"/>
      <c r="D538" s="125" t="s">
        <v>19</v>
      </c>
      <c r="E538" s="125" t="s">
        <v>17</v>
      </c>
      <c r="F538" s="125" t="s">
        <v>395</v>
      </c>
      <c r="G538" s="125" t="s">
        <v>91</v>
      </c>
      <c r="H538" s="215">
        <f t="shared" si="221"/>
        <v>0</v>
      </c>
      <c r="I538" s="216">
        <v>0</v>
      </c>
      <c r="J538" s="216">
        <v>0</v>
      </c>
      <c r="K538" s="216">
        <v>0</v>
      </c>
      <c r="L538" s="216">
        <v>0</v>
      </c>
    </row>
    <row r="539" spans="1:12" s="218" customFormat="1" ht="63.75">
      <c r="A539" s="222"/>
      <c r="B539" s="211" t="s">
        <v>352</v>
      </c>
      <c r="C539" s="117"/>
      <c r="D539" s="125" t="s">
        <v>19</v>
      </c>
      <c r="E539" s="125" t="s">
        <v>17</v>
      </c>
      <c r="F539" s="125" t="s">
        <v>353</v>
      </c>
      <c r="G539" s="125"/>
      <c r="H539" s="215">
        <f t="shared" si="221"/>
        <v>1996</v>
      </c>
      <c r="I539" s="216">
        <f>I540</f>
        <v>2282</v>
      </c>
      <c r="J539" s="216">
        <f t="shared" ref="J539:L543" si="229">J540</f>
        <v>-286</v>
      </c>
      <c r="K539" s="216">
        <f t="shared" si="229"/>
        <v>0</v>
      </c>
      <c r="L539" s="216">
        <f t="shared" si="229"/>
        <v>0</v>
      </c>
    </row>
    <row r="540" spans="1:12" s="218" customFormat="1" ht="63.75">
      <c r="A540" s="222"/>
      <c r="B540" s="211" t="s">
        <v>354</v>
      </c>
      <c r="C540" s="117"/>
      <c r="D540" s="125" t="s">
        <v>19</v>
      </c>
      <c r="E540" s="125" t="s">
        <v>17</v>
      </c>
      <c r="F540" s="125" t="s">
        <v>355</v>
      </c>
      <c r="G540" s="125"/>
      <c r="H540" s="215">
        <f t="shared" si="221"/>
        <v>1996</v>
      </c>
      <c r="I540" s="216">
        <f>I541+I545+I549</f>
        <v>2282</v>
      </c>
      <c r="J540" s="216">
        <f t="shared" ref="J540:L540" si="230">J541+J545+J549</f>
        <v>-286</v>
      </c>
      <c r="K540" s="216">
        <f t="shared" si="230"/>
        <v>0</v>
      </c>
      <c r="L540" s="216">
        <f t="shared" si="230"/>
        <v>0</v>
      </c>
    </row>
    <row r="541" spans="1:12" s="218" customFormat="1" ht="25.5">
      <c r="A541" s="222"/>
      <c r="B541" s="95" t="s">
        <v>539</v>
      </c>
      <c r="C541" s="117"/>
      <c r="D541" s="125" t="s">
        <v>19</v>
      </c>
      <c r="E541" s="125" t="s">
        <v>17</v>
      </c>
      <c r="F541" s="125" t="s">
        <v>562</v>
      </c>
      <c r="G541" s="125"/>
      <c r="H541" s="215">
        <f t="shared" si="221"/>
        <v>3157.1</v>
      </c>
      <c r="I541" s="216">
        <f>I542</f>
        <v>3157.1</v>
      </c>
      <c r="J541" s="216">
        <f t="shared" si="229"/>
        <v>0</v>
      </c>
      <c r="K541" s="216">
        <f t="shared" si="229"/>
        <v>0</v>
      </c>
      <c r="L541" s="216">
        <f t="shared" si="229"/>
        <v>0</v>
      </c>
    </row>
    <row r="542" spans="1:12" s="218" customFormat="1" ht="38.25">
      <c r="A542" s="214"/>
      <c r="B542" s="95" t="s">
        <v>86</v>
      </c>
      <c r="C542" s="286"/>
      <c r="D542" s="125" t="s">
        <v>19</v>
      </c>
      <c r="E542" s="125" t="s">
        <v>17</v>
      </c>
      <c r="F542" s="125" t="s">
        <v>562</v>
      </c>
      <c r="G542" s="125" t="s">
        <v>57</v>
      </c>
      <c r="H542" s="215">
        <f t="shared" si="221"/>
        <v>3157.1</v>
      </c>
      <c r="I542" s="216">
        <f>I543</f>
        <v>3157.1</v>
      </c>
      <c r="J542" s="216">
        <f t="shared" si="229"/>
        <v>0</v>
      </c>
      <c r="K542" s="216">
        <f t="shared" si="229"/>
        <v>0</v>
      </c>
      <c r="L542" s="216">
        <f t="shared" si="229"/>
        <v>0</v>
      </c>
    </row>
    <row r="543" spans="1:12" s="218" customFormat="1" ht="42.75" customHeight="1">
      <c r="A543" s="214"/>
      <c r="B543" s="211" t="s">
        <v>111</v>
      </c>
      <c r="C543" s="286"/>
      <c r="D543" s="125" t="s">
        <v>19</v>
      </c>
      <c r="E543" s="125" t="s">
        <v>17</v>
      </c>
      <c r="F543" s="125" t="s">
        <v>562</v>
      </c>
      <c r="G543" s="125" t="s">
        <v>59</v>
      </c>
      <c r="H543" s="215">
        <f t="shared" si="221"/>
        <v>3157.1</v>
      </c>
      <c r="I543" s="216">
        <f>I544</f>
        <v>3157.1</v>
      </c>
      <c r="J543" s="216">
        <f t="shared" si="229"/>
        <v>0</v>
      </c>
      <c r="K543" s="216">
        <f t="shared" si="229"/>
        <v>0</v>
      </c>
      <c r="L543" s="216">
        <f t="shared" si="229"/>
        <v>0</v>
      </c>
    </row>
    <row r="544" spans="1:12" s="218" customFormat="1" ht="53.25" customHeight="1">
      <c r="A544" s="214"/>
      <c r="B544" s="211" t="s">
        <v>260</v>
      </c>
      <c r="C544" s="286"/>
      <c r="D544" s="125" t="s">
        <v>19</v>
      </c>
      <c r="E544" s="125" t="s">
        <v>17</v>
      </c>
      <c r="F544" s="125" t="s">
        <v>562</v>
      </c>
      <c r="G544" s="125" t="s">
        <v>61</v>
      </c>
      <c r="H544" s="215">
        <f t="shared" si="221"/>
        <v>3157.1</v>
      </c>
      <c r="I544" s="216">
        <f>2500+500-142.9+300</f>
        <v>3157.1</v>
      </c>
      <c r="J544" s="216">
        <v>0</v>
      </c>
      <c r="K544" s="216">
        <v>0</v>
      </c>
      <c r="L544" s="216">
        <v>0</v>
      </c>
    </row>
    <row r="545" spans="1:12" s="229" customFormat="1" ht="229.5">
      <c r="A545" s="222"/>
      <c r="B545" s="211" t="s">
        <v>514</v>
      </c>
      <c r="C545" s="286"/>
      <c r="D545" s="125" t="s">
        <v>19</v>
      </c>
      <c r="E545" s="125" t="s">
        <v>17</v>
      </c>
      <c r="F545" s="125" t="s">
        <v>524</v>
      </c>
      <c r="G545" s="125"/>
      <c r="H545" s="215">
        <f>I545+J545+K545+L545</f>
        <v>-286</v>
      </c>
      <c r="I545" s="216">
        <f t="shared" ref="I545:L547" si="231">I546</f>
        <v>0</v>
      </c>
      <c r="J545" s="216">
        <f t="shared" si="231"/>
        <v>-286</v>
      </c>
      <c r="K545" s="216">
        <f t="shared" si="231"/>
        <v>0</v>
      </c>
      <c r="L545" s="216">
        <f t="shared" si="231"/>
        <v>0</v>
      </c>
    </row>
    <row r="546" spans="1:12" s="218" customFormat="1" ht="38.25">
      <c r="A546" s="214"/>
      <c r="B546" s="95" t="s">
        <v>86</v>
      </c>
      <c r="C546" s="286"/>
      <c r="D546" s="125" t="s">
        <v>19</v>
      </c>
      <c r="E546" s="125" t="s">
        <v>17</v>
      </c>
      <c r="F546" s="125" t="s">
        <v>524</v>
      </c>
      <c r="G546" s="125" t="s">
        <v>57</v>
      </c>
      <c r="H546" s="215">
        <f>I546+J546+K546+L546</f>
        <v>-286</v>
      </c>
      <c r="I546" s="216">
        <f t="shared" si="231"/>
        <v>0</v>
      </c>
      <c r="J546" s="216">
        <f t="shared" si="231"/>
        <v>-286</v>
      </c>
      <c r="K546" s="216">
        <f t="shared" si="231"/>
        <v>0</v>
      </c>
      <c r="L546" s="216">
        <f t="shared" si="231"/>
        <v>0</v>
      </c>
    </row>
    <row r="547" spans="1:12" s="218" customFormat="1" ht="42.75" customHeight="1">
      <c r="A547" s="214"/>
      <c r="B547" s="211" t="s">
        <v>111</v>
      </c>
      <c r="C547" s="286"/>
      <c r="D547" s="125" t="s">
        <v>19</v>
      </c>
      <c r="E547" s="125" t="s">
        <v>17</v>
      </c>
      <c r="F547" s="125" t="s">
        <v>524</v>
      </c>
      <c r="G547" s="125" t="s">
        <v>59</v>
      </c>
      <c r="H547" s="215">
        <f>I547+J547+K547+L547</f>
        <v>-286</v>
      </c>
      <c r="I547" s="216">
        <f t="shared" si="231"/>
        <v>0</v>
      </c>
      <c r="J547" s="216">
        <f t="shared" si="231"/>
        <v>-286</v>
      </c>
      <c r="K547" s="216">
        <f t="shared" si="231"/>
        <v>0</v>
      </c>
      <c r="L547" s="216">
        <f t="shared" si="231"/>
        <v>0</v>
      </c>
    </row>
    <row r="548" spans="1:12" s="218" customFormat="1" ht="53.25" customHeight="1">
      <c r="A548" s="214"/>
      <c r="B548" s="211" t="s">
        <v>260</v>
      </c>
      <c r="C548" s="286"/>
      <c r="D548" s="125" t="s">
        <v>19</v>
      </c>
      <c r="E548" s="125" t="s">
        <v>17</v>
      </c>
      <c r="F548" s="125" t="s">
        <v>524</v>
      </c>
      <c r="G548" s="125" t="s">
        <v>61</v>
      </c>
      <c r="H548" s="215">
        <f>I548+J548+K548+L548</f>
        <v>-286</v>
      </c>
      <c r="I548" s="216">
        <v>0</v>
      </c>
      <c r="J548" s="216">
        <f>-286</f>
        <v>-286</v>
      </c>
      <c r="K548" s="216">
        <v>0</v>
      </c>
      <c r="L548" s="216">
        <v>0</v>
      </c>
    </row>
    <row r="549" spans="1:12" s="218" customFormat="1" ht="25.5">
      <c r="A549" s="222"/>
      <c r="B549" s="211" t="s">
        <v>396</v>
      </c>
      <c r="C549" s="117"/>
      <c r="D549" s="125" t="s">
        <v>19</v>
      </c>
      <c r="E549" s="125" t="s">
        <v>17</v>
      </c>
      <c r="F549" s="125" t="s">
        <v>526</v>
      </c>
      <c r="G549" s="125"/>
      <c r="H549" s="215">
        <f t="shared" si="221"/>
        <v>-875.1</v>
      </c>
      <c r="I549" s="216">
        <f>I550</f>
        <v>-875.1</v>
      </c>
      <c r="J549" s="216">
        <f t="shared" ref="J549:L551" si="232">J550</f>
        <v>0</v>
      </c>
      <c r="K549" s="216">
        <f t="shared" si="232"/>
        <v>0</v>
      </c>
      <c r="L549" s="216">
        <f t="shared" si="232"/>
        <v>0</v>
      </c>
    </row>
    <row r="550" spans="1:12" s="218" customFormat="1" ht="38.25">
      <c r="A550" s="214"/>
      <c r="B550" s="95" t="s">
        <v>86</v>
      </c>
      <c r="C550" s="286"/>
      <c r="D550" s="125" t="s">
        <v>19</v>
      </c>
      <c r="E550" s="125" t="s">
        <v>17</v>
      </c>
      <c r="F550" s="125" t="s">
        <v>526</v>
      </c>
      <c r="G550" s="125" t="s">
        <v>57</v>
      </c>
      <c r="H550" s="215">
        <f t="shared" si="221"/>
        <v>-875.1</v>
      </c>
      <c r="I550" s="216">
        <f>I551</f>
        <v>-875.1</v>
      </c>
      <c r="J550" s="216">
        <f t="shared" si="232"/>
        <v>0</v>
      </c>
      <c r="K550" s="216">
        <f t="shared" si="232"/>
        <v>0</v>
      </c>
      <c r="L550" s="216">
        <f t="shared" si="232"/>
        <v>0</v>
      </c>
    </row>
    <row r="551" spans="1:12" s="218" customFormat="1" ht="42.75" customHeight="1">
      <c r="A551" s="214"/>
      <c r="B551" s="211" t="s">
        <v>111</v>
      </c>
      <c r="C551" s="286"/>
      <c r="D551" s="125" t="s">
        <v>19</v>
      </c>
      <c r="E551" s="125" t="s">
        <v>17</v>
      </c>
      <c r="F551" s="125" t="s">
        <v>526</v>
      </c>
      <c r="G551" s="125" t="s">
        <v>59</v>
      </c>
      <c r="H551" s="215">
        <f t="shared" si="221"/>
        <v>-875.1</v>
      </c>
      <c r="I551" s="216">
        <f>I552</f>
        <v>-875.1</v>
      </c>
      <c r="J551" s="216">
        <f t="shared" si="232"/>
        <v>0</v>
      </c>
      <c r="K551" s="216">
        <f t="shared" si="232"/>
        <v>0</v>
      </c>
      <c r="L551" s="216">
        <f t="shared" si="232"/>
        <v>0</v>
      </c>
    </row>
    <row r="552" spans="1:12" s="218" customFormat="1" ht="53.25" customHeight="1">
      <c r="A552" s="214"/>
      <c r="B552" s="211" t="s">
        <v>260</v>
      </c>
      <c r="C552" s="286"/>
      <c r="D552" s="125" t="s">
        <v>19</v>
      </c>
      <c r="E552" s="125" t="s">
        <v>17</v>
      </c>
      <c r="F552" s="125" t="s">
        <v>526</v>
      </c>
      <c r="G552" s="125" t="s">
        <v>61</v>
      </c>
      <c r="H552" s="215">
        <f t="shared" si="221"/>
        <v>-875.1</v>
      </c>
      <c r="I552" s="216">
        <f>-875.1</f>
        <v>-875.1</v>
      </c>
      <c r="J552" s="216">
        <v>0</v>
      </c>
      <c r="K552" s="216">
        <v>0</v>
      </c>
      <c r="L552" s="216">
        <v>0</v>
      </c>
    </row>
    <row r="553" spans="1:12" s="218" customFormat="1" ht="36.75" customHeight="1">
      <c r="A553" s="222"/>
      <c r="B553" s="272" t="s">
        <v>28</v>
      </c>
      <c r="C553" s="117"/>
      <c r="D553" s="274" t="s">
        <v>19</v>
      </c>
      <c r="E553" s="274" t="s">
        <v>19</v>
      </c>
      <c r="F553" s="274"/>
      <c r="G553" s="274"/>
      <c r="H553" s="215">
        <f>I553+J553+K553+L553</f>
        <v>-642.60000000000218</v>
      </c>
      <c r="I553" s="215">
        <f>I554+I567+I586</f>
        <v>-17638.100000000002</v>
      </c>
      <c r="J553" s="215">
        <f>J554+J567+J586</f>
        <v>0</v>
      </c>
      <c r="K553" s="215">
        <f>K554+K567+K586</f>
        <v>16995.5</v>
      </c>
      <c r="L553" s="215">
        <f>L554+L567+L586</f>
        <v>0</v>
      </c>
    </row>
    <row r="554" spans="1:12" s="218" customFormat="1" ht="60.75" customHeight="1">
      <c r="A554" s="222"/>
      <c r="B554" s="211" t="s">
        <v>515</v>
      </c>
      <c r="C554" s="243"/>
      <c r="D554" s="125" t="s">
        <v>19</v>
      </c>
      <c r="E554" s="125" t="s">
        <v>19</v>
      </c>
      <c r="F554" s="125" t="s">
        <v>383</v>
      </c>
      <c r="G554" s="125"/>
      <c r="H554" s="215">
        <f t="shared" ref="H554:H560" si="233">I554+J554+K554+L554</f>
        <v>413.29999999999927</v>
      </c>
      <c r="I554" s="216">
        <f>I555+I561+I564</f>
        <v>-16582.2</v>
      </c>
      <c r="J554" s="216">
        <f t="shared" ref="J554:L554" si="234">J555+J561+J564</f>
        <v>0</v>
      </c>
      <c r="K554" s="216">
        <f t="shared" si="234"/>
        <v>16995.5</v>
      </c>
      <c r="L554" s="216">
        <f t="shared" si="234"/>
        <v>0</v>
      </c>
    </row>
    <row r="555" spans="1:12" s="218" customFormat="1" ht="25.5">
      <c r="A555" s="222"/>
      <c r="B555" s="95" t="s">
        <v>539</v>
      </c>
      <c r="C555" s="243"/>
      <c r="D555" s="125" t="s">
        <v>19</v>
      </c>
      <c r="E555" s="125" t="s">
        <v>19</v>
      </c>
      <c r="F555" s="125" t="s">
        <v>397</v>
      </c>
      <c r="G555" s="125"/>
      <c r="H555" s="215">
        <f t="shared" si="233"/>
        <v>-16753.900000000001</v>
      </c>
      <c r="I555" s="216">
        <f>I556+I559</f>
        <v>-16753.900000000001</v>
      </c>
      <c r="J555" s="216">
        <f t="shared" ref="J555:L555" si="235">J556+J559</f>
        <v>0</v>
      </c>
      <c r="K555" s="216">
        <f t="shared" si="235"/>
        <v>0</v>
      </c>
      <c r="L555" s="216">
        <f t="shared" si="235"/>
        <v>0</v>
      </c>
    </row>
    <row r="556" spans="1:12" s="218" customFormat="1" ht="38.25">
      <c r="A556" s="214"/>
      <c r="B556" s="95" t="s">
        <v>86</v>
      </c>
      <c r="C556" s="286"/>
      <c r="D556" s="125" t="s">
        <v>19</v>
      </c>
      <c r="E556" s="125" t="s">
        <v>19</v>
      </c>
      <c r="F556" s="125" t="s">
        <v>397</v>
      </c>
      <c r="G556" s="125" t="s">
        <v>57</v>
      </c>
      <c r="H556" s="215">
        <f t="shared" si="233"/>
        <v>713.3</v>
      </c>
      <c r="I556" s="216">
        <f>I557</f>
        <v>713.3</v>
      </c>
      <c r="J556" s="216">
        <f t="shared" ref="J556:L557" si="236">J557</f>
        <v>0</v>
      </c>
      <c r="K556" s="216">
        <f t="shared" si="236"/>
        <v>0</v>
      </c>
      <c r="L556" s="216">
        <f t="shared" si="236"/>
        <v>0</v>
      </c>
    </row>
    <row r="557" spans="1:12" s="218" customFormat="1" ht="42.75" customHeight="1">
      <c r="A557" s="214"/>
      <c r="B557" s="211" t="s">
        <v>111</v>
      </c>
      <c r="C557" s="286"/>
      <c r="D557" s="125" t="s">
        <v>19</v>
      </c>
      <c r="E557" s="125" t="s">
        <v>19</v>
      </c>
      <c r="F557" s="125" t="s">
        <v>397</v>
      </c>
      <c r="G557" s="125" t="s">
        <v>59</v>
      </c>
      <c r="H557" s="215">
        <f t="shared" si="233"/>
        <v>713.3</v>
      </c>
      <c r="I557" s="216">
        <f>I558</f>
        <v>713.3</v>
      </c>
      <c r="J557" s="216">
        <f t="shared" si="236"/>
        <v>0</v>
      </c>
      <c r="K557" s="216">
        <f t="shared" si="236"/>
        <v>0</v>
      </c>
      <c r="L557" s="216">
        <f t="shared" si="236"/>
        <v>0</v>
      </c>
    </row>
    <row r="558" spans="1:12" s="218" customFormat="1" ht="56.25" customHeight="1">
      <c r="A558" s="214"/>
      <c r="B558" s="211" t="s">
        <v>260</v>
      </c>
      <c r="C558" s="286"/>
      <c r="D558" s="125" t="s">
        <v>19</v>
      </c>
      <c r="E558" s="125" t="s">
        <v>19</v>
      </c>
      <c r="F558" s="125" t="s">
        <v>397</v>
      </c>
      <c r="G558" s="125" t="s">
        <v>61</v>
      </c>
      <c r="H558" s="215">
        <f t="shared" si="233"/>
        <v>713.3</v>
      </c>
      <c r="I558" s="216">
        <v>713.3</v>
      </c>
      <c r="J558" s="216">
        <v>0</v>
      </c>
      <c r="K558" s="216">
        <v>0</v>
      </c>
      <c r="L558" s="216">
        <v>0</v>
      </c>
    </row>
    <row r="559" spans="1:12" s="218" customFormat="1">
      <c r="A559" s="214"/>
      <c r="B559" s="211" t="s">
        <v>71</v>
      </c>
      <c r="C559" s="273"/>
      <c r="D559" s="125" t="s">
        <v>19</v>
      </c>
      <c r="E559" s="125" t="s">
        <v>19</v>
      </c>
      <c r="F559" s="125" t="s">
        <v>397</v>
      </c>
      <c r="G559" s="125" t="s">
        <v>72</v>
      </c>
      <c r="H559" s="215">
        <f t="shared" si="233"/>
        <v>-17467.2</v>
      </c>
      <c r="I559" s="216">
        <f>I560</f>
        <v>-17467.2</v>
      </c>
      <c r="J559" s="216">
        <f t="shared" ref="J559:L559" si="237">J560</f>
        <v>0</v>
      </c>
      <c r="K559" s="216">
        <f t="shared" si="237"/>
        <v>0</v>
      </c>
      <c r="L559" s="216">
        <f t="shared" si="237"/>
        <v>0</v>
      </c>
    </row>
    <row r="560" spans="1:12" s="218" customFormat="1" ht="76.5">
      <c r="A560" s="214"/>
      <c r="B560" s="211" t="s">
        <v>334</v>
      </c>
      <c r="C560" s="273"/>
      <c r="D560" s="125" t="s">
        <v>19</v>
      </c>
      <c r="E560" s="125" t="s">
        <v>19</v>
      </c>
      <c r="F560" s="125" t="s">
        <v>397</v>
      </c>
      <c r="G560" s="125" t="s">
        <v>80</v>
      </c>
      <c r="H560" s="215">
        <f t="shared" si="233"/>
        <v>-17467.2</v>
      </c>
      <c r="I560" s="216">
        <f>-17167.2-300</f>
        <v>-17467.2</v>
      </c>
      <c r="J560" s="216">
        <v>0</v>
      </c>
      <c r="K560" s="216">
        <v>0</v>
      </c>
      <c r="L560" s="216">
        <v>0</v>
      </c>
    </row>
    <row r="561" spans="1:12" s="218" customFormat="1" ht="405">
      <c r="A561" s="214"/>
      <c r="B561" s="303" t="s">
        <v>626</v>
      </c>
      <c r="C561" s="273"/>
      <c r="D561" s="125" t="s">
        <v>19</v>
      </c>
      <c r="E561" s="125" t="s">
        <v>19</v>
      </c>
      <c r="F561" s="125" t="s">
        <v>385</v>
      </c>
      <c r="G561" s="125"/>
      <c r="H561" s="215">
        <f>SUM(I561:L561)</f>
        <v>16995.5</v>
      </c>
      <c r="I561" s="216">
        <f>I562</f>
        <v>0</v>
      </c>
      <c r="J561" s="216">
        <f t="shared" ref="J561:L561" si="238">J562</f>
        <v>0</v>
      </c>
      <c r="K561" s="216">
        <f t="shared" si="238"/>
        <v>16995.5</v>
      </c>
      <c r="L561" s="216">
        <f t="shared" si="238"/>
        <v>0</v>
      </c>
    </row>
    <row r="562" spans="1:12" s="218" customFormat="1">
      <c r="A562" s="214"/>
      <c r="B562" s="211" t="s">
        <v>71</v>
      </c>
      <c r="C562" s="273"/>
      <c r="D562" s="125" t="s">
        <v>19</v>
      </c>
      <c r="E562" s="125" t="s">
        <v>19</v>
      </c>
      <c r="F562" s="125" t="s">
        <v>385</v>
      </c>
      <c r="G562" s="125" t="s">
        <v>72</v>
      </c>
      <c r="H562" s="215">
        <f t="shared" ref="H562:H563" si="239">I562+J562+K562+L562</f>
        <v>16995.5</v>
      </c>
      <c r="I562" s="216">
        <f>I563</f>
        <v>0</v>
      </c>
      <c r="J562" s="216">
        <f t="shared" ref="J562:L562" si="240">J563</f>
        <v>0</v>
      </c>
      <c r="K562" s="216">
        <f t="shared" si="240"/>
        <v>16995.5</v>
      </c>
      <c r="L562" s="216">
        <f t="shared" si="240"/>
        <v>0</v>
      </c>
    </row>
    <row r="563" spans="1:12" s="218" customFormat="1" ht="76.5">
      <c r="A563" s="214"/>
      <c r="B563" s="211" t="s">
        <v>334</v>
      </c>
      <c r="C563" s="273"/>
      <c r="D563" s="125" t="s">
        <v>19</v>
      </c>
      <c r="E563" s="125" t="s">
        <v>19</v>
      </c>
      <c r="F563" s="125" t="s">
        <v>385</v>
      </c>
      <c r="G563" s="125" t="s">
        <v>80</v>
      </c>
      <c r="H563" s="215">
        <f t="shared" si="239"/>
        <v>16995.5</v>
      </c>
      <c r="I563" s="216">
        <v>0</v>
      </c>
      <c r="J563" s="216">
        <v>0</v>
      </c>
      <c r="K563" s="216">
        <f>16995.5</f>
        <v>16995.5</v>
      </c>
      <c r="L563" s="216">
        <v>0</v>
      </c>
    </row>
    <row r="564" spans="1:12" s="218" customFormat="1" ht="409.5">
      <c r="A564" s="214"/>
      <c r="B564" s="303" t="s">
        <v>627</v>
      </c>
      <c r="C564" s="273"/>
      <c r="D564" s="125" t="s">
        <v>19</v>
      </c>
      <c r="E564" s="125" t="s">
        <v>19</v>
      </c>
      <c r="F564" s="125" t="s">
        <v>386</v>
      </c>
      <c r="G564" s="125"/>
      <c r="H564" s="215">
        <f>SUM(I564:L564)</f>
        <v>171.7</v>
      </c>
      <c r="I564" s="216">
        <f>I565</f>
        <v>171.7</v>
      </c>
      <c r="J564" s="216">
        <f t="shared" ref="J564:L564" si="241">J565</f>
        <v>0</v>
      </c>
      <c r="K564" s="216">
        <f t="shared" si="241"/>
        <v>0</v>
      </c>
      <c r="L564" s="216">
        <f t="shared" si="241"/>
        <v>0</v>
      </c>
    </row>
    <row r="565" spans="1:12" s="218" customFormat="1">
      <c r="A565" s="214"/>
      <c r="B565" s="211" t="s">
        <v>71</v>
      </c>
      <c r="C565" s="273"/>
      <c r="D565" s="125" t="s">
        <v>19</v>
      </c>
      <c r="E565" s="125" t="s">
        <v>19</v>
      </c>
      <c r="F565" s="125" t="s">
        <v>386</v>
      </c>
      <c r="G565" s="125" t="s">
        <v>72</v>
      </c>
      <c r="H565" s="215">
        <f t="shared" ref="H565:H566" si="242">I565+J565+K565+L565</f>
        <v>171.7</v>
      </c>
      <c r="I565" s="216">
        <f>I566</f>
        <v>171.7</v>
      </c>
      <c r="J565" s="216">
        <f t="shared" ref="J565:L565" si="243">J566</f>
        <v>0</v>
      </c>
      <c r="K565" s="216">
        <f t="shared" si="243"/>
        <v>0</v>
      </c>
      <c r="L565" s="216">
        <f t="shared" si="243"/>
        <v>0</v>
      </c>
    </row>
    <row r="566" spans="1:12" s="218" customFormat="1" ht="76.5">
      <c r="A566" s="214"/>
      <c r="B566" s="211" t="s">
        <v>334</v>
      </c>
      <c r="C566" s="273"/>
      <c r="D566" s="125" t="s">
        <v>19</v>
      </c>
      <c r="E566" s="125" t="s">
        <v>19</v>
      </c>
      <c r="F566" s="125" t="s">
        <v>386</v>
      </c>
      <c r="G566" s="125" t="s">
        <v>80</v>
      </c>
      <c r="H566" s="215">
        <f t="shared" si="242"/>
        <v>171.7</v>
      </c>
      <c r="I566" s="216">
        <f>171.7</f>
        <v>171.7</v>
      </c>
      <c r="J566" s="216">
        <v>0</v>
      </c>
      <c r="K566" s="216">
        <v>0</v>
      </c>
      <c r="L566" s="216">
        <v>0</v>
      </c>
    </row>
    <row r="567" spans="1:12" s="192" customFormat="1" ht="51">
      <c r="A567" s="190"/>
      <c r="B567" s="95" t="s">
        <v>98</v>
      </c>
      <c r="C567" s="191"/>
      <c r="D567" s="96" t="s">
        <v>19</v>
      </c>
      <c r="E567" s="96" t="s">
        <v>19</v>
      </c>
      <c r="F567" s="118" t="s">
        <v>250</v>
      </c>
      <c r="G567" s="119"/>
      <c r="H567" s="153">
        <f>SUM(I567:L567)</f>
        <v>-1170</v>
      </c>
      <c r="I567" s="154">
        <f>I568</f>
        <v>-1170</v>
      </c>
      <c r="J567" s="154">
        <f t="shared" ref="J567:L567" si="244">J568</f>
        <v>0</v>
      </c>
      <c r="K567" s="154">
        <f t="shared" si="244"/>
        <v>0</v>
      </c>
      <c r="L567" s="154">
        <f t="shared" si="244"/>
        <v>0</v>
      </c>
    </row>
    <row r="568" spans="1:12" s="192" customFormat="1" ht="38.25">
      <c r="A568" s="190"/>
      <c r="B568" s="95" t="s">
        <v>251</v>
      </c>
      <c r="C568" s="95"/>
      <c r="D568" s="96" t="s">
        <v>19</v>
      </c>
      <c r="E568" s="96" t="s">
        <v>19</v>
      </c>
      <c r="F568" s="118" t="s">
        <v>252</v>
      </c>
      <c r="G568" s="119"/>
      <c r="H568" s="153">
        <f>SUM(I568:L568)</f>
        <v>-1170</v>
      </c>
      <c r="I568" s="154">
        <f>I569+I582</f>
        <v>-1170</v>
      </c>
      <c r="J568" s="154">
        <f t="shared" ref="J568:L568" si="245">J569+J582</f>
        <v>0</v>
      </c>
      <c r="K568" s="154">
        <f t="shared" si="245"/>
        <v>0</v>
      </c>
      <c r="L568" s="154">
        <f t="shared" si="245"/>
        <v>0</v>
      </c>
    </row>
    <row r="569" spans="1:12" s="240" customFormat="1" ht="36.75" customHeight="1">
      <c r="A569" s="284"/>
      <c r="B569" s="211" t="s">
        <v>200</v>
      </c>
      <c r="C569" s="243"/>
      <c r="D569" s="125" t="s">
        <v>19</v>
      </c>
      <c r="E569" s="125" t="s">
        <v>19</v>
      </c>
      <c r="F569" s="125" t="s">
        <v>364</v>
      </c>
      <c r="G569" s="125"/>
      <c r="H569" s="215">
        <f>SUM(I569:L569)</f>
        <v>-1170</v>
      </c>
      <c r="I569" s="216">
        <f>I570+I574+I578</f>
        <v>-1170</v>
      </c>
      <c r="J569" s="216">
        <f t="shared" ref="J569:L569" si="246">J570+J574+J578</f>
        <v>0</v>
      </c>
      <c r="K569" s="216">
        <f t="shared" si="246"/>
        <v>0</v>
      </c>
      <c r="L569" s="216">
        <f t="shared" si="246"/>
        <v>0</v>
      </c>
    </row>
    <row r="570" spans="1:12" s="131" customFormat="1" ht="89.25">
      <c r="A570" s="129"/>
      <c r="B570" s="211" t="s">
        <v>55</v>
      </c>
      <c r="C570" s="117"/>
      <c r="D570" s="125" t="s">
        <v>19</v>
      </c>
      <c r="E570" s="125" t="s">
        <v>19</v>
      </c>
      <c r="F570" s="125" t="s">
        <v>364</v>
      </c>
      <c r="G570" s="125" t="s">
        <v>56</v>
      </c>
      <c r="H570" s="215">
        <f>SUM(I570:L570)</f>
        <v>-24</v>
      </c>
      <c r="I570" s="216">
        <f>I571</f>
        <v>-24</v>
      </c>
      <c r="J570" s="216">
        <f t="shared" ref="J570:L570" si="247">J571</f>
        <v>0</v>
      </c>
      <c r="K570" s="216">
        <f t="shared" si="247"/>
        <v>0</v>
      </c>
      <c r="L570" s="216">
        <f t="shared" si="247"/>
        <v>0</v>
      </c>
    </row>
    <row r="571" spans="1:12" s="131" customFormat="1" ht="25.5">
      <c r="A571" s="129"/>
      <c r="B571" s="211" t="s">
        <v>67</v>
      </c>
      <c r="C571" s="117"/>
      <c r="D571" s="125" t="s">
        <v>19</v>
      </c>
      <c r="E571" s="125" t="s">
        <v>19</v>
      </c>
      <c r="F571" s="125" t="s">
        <v>364</v>
      </c>
      <c r="G571" s="125" t="s">
        <v>68</v>
      </c>
      <c r="H571" s="215">
        <f t="shared" ref="H571:H588" si="248">SUM(I571:L571)</f>
        <v>-24</v>
      </c>
      <c r="I571" s="216">
        <f>I572+I573</f>
        <v>-24</v>
      </c>
      <c r="J571" s="216">
        <f>J572+J573</f>
        <v>0</v>
      </c>
      <c r="K571" s="216">
        <f>K572+K573</f>
        <v>0</v>
      </c>
      <c r="L571" s="216">
        <f>L572+L573</f>
        <v>0</v>
      </c>
    </row>
    <row r="572" spans="1:12" s="131" customFormat="1" ht="25.5">
      <c r="A572" s="129"/>
      <c r="B572" s="211" t="s">
        <v>255</v>
      </c>
      <c r="C572" s="117"/>
      <c r="D572" s="125" t="s">
        <v>19</v>
      </c>
      <c r="E572" s="125" t="s">
        <v>19</v>
      </c>
      <c r="F572" s="125" t="s">
        <v>364</v>
      </c>
      <c r="G572" s="125" t="s">
        <v>69</v>
      </c>
      <c r="H572" s="215">
        <f t="shared" si="248"/>
        <v>0</v>
      </c>
      <c r="I572" s="216">
        <v>0</v>
      </c>
      <c r="J572" s="282">
        <v>0</v>
      </c>
      <c r="K572" s="282">
        <v>0</v>
      </c>
      <c r="L572" s="282">
        <v>0</v>
      </c>
    </row>
    <row r="573" spans="1:12" s="131" customFormat="1" ht="38.25">
      <c r="A573" s="129"/>
      <c r="B573" s="211" t="s">
        <v>89</v>
      </c>
      <c r="C573" s="117"/>
      <c r="D573" s="125" t="s">
        <v>19</v>
      </c>
      <c r="E573" s="125" t="s">
        <v>19</v>
      </c>
      <c r="F573" s="125" t="s">
        <v>364</v>
      </c>
      <c r="G573" s="125" t="s">
        <v>70</v>
      </c>
      <c r="H573" s="215">
        <f t="shared" si="248"/>
        <v>-24</v>
      </c>
      <c r="I573" s="216">
        <f>-24</f>
        <v>-24</v>
      </c>
      <c r="J573" s="282">
        <v>0</v>
      </c>
      <c r="K573" s="282">
        <v>0</v>
      </c>
      <c r="L573" s="282">
        <v>0</v>
      </c>
    </row>
    <row r="574" spans="1:12" s="131" customFormat="1" ht="38.25">
      <c r="A574" s="129"/>
      <c r="B574" s="95" t="s">
        <v>86</v>
      </c>
      <c r="C574" s="117"/>
      <c r="D574" s="125" t="s">
        <v>19</v>
      </c>
      <c r="E574" s="125" t="s">
        <v>19</v>
      </c>
      <c r="F574" s="125" t="s">
        <v>364</v>
      </c>
      <c r="G574" s="125" t="s">
        <v>57</v>
      </c>
      <c r="H574" s="215">
        <f t="shared" si="248"/>
        <v>-1146</v>
      </c>
      <c r="I574" s="216">
        <f>I575</f>
        <v>-1146</v>
      </c>
      <c r="J574" s="216">
        <f>J575</f>
        <v>0</v>
      </c>
      <c r="K574" s="216">
        <f>K575</f>
        <v>0</v>
      </c>
      <c r="L574" s="216">
        <f>L575</f>
        <v>0</v>
      </c>
    </row>
    <row r="575" spans="1:12" s="131" customFormat="1" ht="38.25">
      <c r="A575" s="129"/>
      <c r="B575" s="95" t="s">
        <v>111</v>
      </c>
      <c r="C575" s="117"/>
      <c r="D575" s="125" t="s">
        <v>19</v>
      </c>
      <c r="E575" s="125" t="s">
        <v>19</v>
      </c>
      <c r="F575" s="125" t="s">
        <v>364</v>
      </c>
      <c r="G575" s="125" t="s">
        <v>59</v>
      </c>
      <c r="H575" s="215">
        <f t="shared" si="248"/>
        <v>-1146</v>
      </c>
      <c r="I575" s="216">
        <f>I577+I576</f>
        <v>-1146</v>
      </c>
      <c r="J575" s="216">
        <f>J577</f>
        <v>0</v>
      </c>
      <c r="K575" s="216">
        <f>K577</f>
        <v>0</v>
      </c>
      <c r="L575" s="216">
        <f>L577</f>
        <v>0</v>
      </c>
    </row>
    <row r="576" spans="1:12" s="131" customFormat="1" ht="38.25">
      <c r="A576" s="129"/>
      <c r="B576" s="211" t="s">
        <v>63</v>
      </c>
      <c r="C576" s="117"/>
      <c r="D576" s="125" t="s">
        <v>19</v>
      </c>
      <c r="E576" s="125" t="s">
        <v>19</v>
      </c>
      <c r="F576" s="125" t="s">
        <v>364</v>
      </c>
      <c r="G576" s="125" t="s">
        <v>62</v>
      </c>
      <c r="H576" s="215">
        <f t="shared" si="248"/>
        <v>24</v>
      </c>
      <c r="I576" s="216">
        <f>24</f>
        <v>24</v>
      </c>
      <c r="J576" s="282">
        <v>0</v>
      </c>
      <c r="K576" s="282">
        <v>0</v>
      </c>
      <c r="L576" s="282">
        <v>0</v>
      </c>
    </row>
    <row r="577" spans="1:12" s="131" customFormat="1" ht="51">
      <c r="A577" s="129"/>
      <c r="B577" s="95" t="s">
        <v>260</v>
      </c>
      <c r="C577" s="117"/>
      <c r="D577" s="125" t="s">
        <v>19</v>
      </c>
      <c r="E577" s="125" t="s">
        <v>19</v>
      </c>
      <c r="F577" s="125" t="s">
        <v>364</v>
      </c>
      <c r="G577" s="125" t="s">
        <v>61</v>
      </c>
      <c r="H577" s="215">
        <f t="shared" si="248"/>
        <v>-1170</v>
      </c>
      <c r="I577" s="216">
        <f>-1170</f>
        <v>-1170</v>
      </c>
      <c r="J577" s="282">
        <v>0</v>
      </c>
      <c r="K577" s="282">
        <v>0</v>
      </c>
      <c r="L577" s="282">
        <v>0</v>
      </c>
    </row>
    <row r="578" spans="1:12" s="131" customFormat="1" hidden="1">
      <c r="A578" s="129"/>
      <c r="B578" s="281" t="s">
        <v>71</v>
      </c>
      <c r="C578" s="117"/>
      <c r="D578" s="125" t="s">
        <v>19</v>
      </c>
      <c r="E578" s="125" t="s">
        <v>19</v>
      </c>
      <c r="F578" s="125" t="s">
        <v>364</v>
      </c>
      <c r="G578" s="125" t="s">
        <v>72</v>
      </c>
      <c r="H578" s="215">
        <f t="shared" si="248"/>
        <v>0</v>
      </c>
      <c r="I578" s="216">
        <f>I579</f>
        <v>0</v>
      </c>
      <c r="J578" s="216">
        <f t="shared" ref="J578:L578" si="249">J579</f>
        <v>0</v>
      </c>
      <c r="K578" s="216">
        <f t="shared" si="249"/>
        <v>0</v>
      </c>
      <c r="L578" s="216">
        <f t="shared" si="249"/>
        <v>0</v>
      </c>
    </row>
    <row r="579" spans="1:12" s="131" customFormat="1" ht="25.5" hidden="1">
      <c r="A579" s="129"/>
      <c r="B579" s="281" t="s">
        <v>73</v>
      </c>
      <c r="C579" s="117"/>
      <c r="D579" s="125" t="s">
        <v>19</v>
      </c>
      <c r="E579" s="125" t="s">
        <v>19</v>
      </c>
      <c r="F579" s="125" t="s">
        <v>364</v>
      </c>
      <c r="G579" s="125" t="s">
        <v>74</v>
      </c>
      <c r="H579" s="215">
        <f t="shared" si="248"/>
        <v>0</v>
      </c>
      <c r="I579" s="216">
        <f>I580+I581</f>
        <v>0</v>
      </c>
      <c r="J579" s="216">
        <f t="shared" ref="J579:L579" si="250">J580+J581</f>
        <v>0</v>
      </c>
      <c r="K579" s="216">
        <f t="shared" si="250"/>
        <v>0</v>
      </c>
      <c r="L579" s="216">
        <f t="shared" si="250"/>
        <v>0</v>
      </c>
    </row>
    <row r="580" spans="1:12" s="131" customFormat="1" ht="25.5" hidden="1">
      <c r="A580" s="129"/>
      <c r="B580" s="281" t="s">
        <v>294</v>
      </c>
      <c r="C580" s="117"/>
      <c r="D580" s="125" t="s">
        <v>19</v>
      </c>
      <c r="E580" s="125" t="s">
        <v>19</v>
      </c>
      <c r="F580" s="125" t="s">
        <v>364</v>
      </c>
      <c r="G580" s="125" t="s">
        <v>295</v>
      </c>
      <c r="H580" s="215">
        <f t="shared" si="248"/>
        <v>0</v>
      </c>
      <c r="I580" s="216">
        <v>0</v>
      </c>
      <c r="J580" s="216"/>
      <c r="K580" s="216"/>
      <c r="L580" s="216"/>
    </row>
    <row r="581" spans="1:12" s="131" customFormat="1" hidden="1">
      <c r="A581" s="129"/>
      <c r="B581" s="281" t="s">
        <v>261</v>
      </c>
      <c r="C581" s="117"/>
      <c r="D581" s="125" t="s">
        <v>19</v>
      </c>
      <c r="E581" s="125" t="s">
        <v>19</v>
      </c>
      <c r="F581" s="125" t="s">
        <v>364</v>
      </c>
      <c r="G581" s="125" t="s">
        <v>76</v>
      </c>
      <c r="H581" s="215">
        <f t="shared" si="248"/>
        <v>0</v>
      </c>
      <c r="I581" s="216">
        <v>0</v>
      </c>
      <c r="J581" s="282">
        <v>0</v>
      </c>
      <c r="K581" s="282">
        <v>0</v>
      </c>
      <c r="L581" s="282">
        <v>0</v>
      </c>
    </row>
    <row r="582" spans="1:12" s="131" customFormat="1" ht="286.5" hidden="1" customHeight="1">
      <c r="A582" s="129"/>
      <c r="B582" s="211" t="s">
        <v>491</v>
      </c>
      <c r="C582" s="117"/>
      <c r="D582" s="125" t="s">
        <v>19</v>
      </c>
      <c r="E582" s="125" t="s">
        <v>19</v>
      </c>
      <c r="F582" s="125" t="s">
        <v>525</v>
      </c>
      <c r="G582" s="125"/>
      <c r="H582" s="153">
        <f>I582+J582+K582+L582</f>
        <v>0</v>
      </c>
      <c r="I582" s="216">
        <f>I583</f>
        <v>0</v>
      </c>
      <c r="J582" s="216">
        <f t="shared" ref="J582:L582" si="251">J583</f>
        <v>0</v>
      </c>
      <c r="K582" s="216">
        <f t="shared" si="251"/>
        <v>0</v>
      </c>
      <c r="L582" s="216">
        <f t="shared" si="251"/>
        <v>0</v>
      </c>
    </row>
    <row r="583" spans="1:12" s="131" customFormat="1" ht="89.25" hidden="1">
      <c r="A583" s="129"/>
      <c r="B583" s="95" t="s">
        <v>55</v>
      </c>
      <c r="C583" s="130"/>
      <c r="D583" s="125" t="s">
        <v>19</v>
      </c>
      <c r="E583" s="125" t="s">
        <v>19</v>
      </c>
      <c r="F583" s="125" t="s">
        <v>525</v>
      </c>
      <c r="G583" s="96" t="s">
        <v>56</v>
      </c>
      <c r="H583" s="153">
        <f>I583+J583+K583+L583</f>
        <v>0</v>
      </c>
      <c r="I583" s="154">
        <f>I584</f>
        <v>0</v>
      </c>
      <c r="J583" s="154">
        <f>J584</f>
        <v>0</v>
      </c>
      <c r="K583" s="154">
        <f>K584</f>
        <v>0</v>
      </c>
      <c r="L583" s="154">
        <f>L584</f>
        <v>0</v>
      </c>
    </row>
    <row r="584" spans="1:12" s="131" customFormat="1" ht="38.25" hidden="1">
      <c r="A584" s="129"/>
      <c r="B584" s="95" t="s">
        <v>104</v>
      </c>
      <c r="C584" s="130"/>
      <c r="D584" s="125" t="s">
        <v>19</v>
      </c>
      <c r="E584" s="125" t="s">
        <v>19</v>
      </c>
      <c r="F584" s="125" t="s">
        <v>525</v>
      </c>
      <c r="G584" s="96" t="s">
        <v>105</v>
      </c>
      <c r="H584" s="153">
        <f>I584+J584+K584+L584</f>
        <v>0</v>
      </c>
      <c r="I584" s="154">
        <f>I585</f>
        <v>0</v>
      </c>
      <c r="J584" s="154">
        <f t="shared" ref="J584:L584" si="252">J585</f>
        <v>0</v>
      </c>
      <c r="K584" s="154">
        <f t="shared" si="252"/>
        <v>0</v>
      </c>
      <c r="L584" s="154">
        <f t="shared" si="252"/>
        <v>0</v>
      </c>
    </row>
    <row r="585" spans="1:12" s="131" customFormat="1" ht="25.5" hidden="1">
      <c r="A585" s="129"/>
      <c r="B585" s="95" t="s">
        <v>214</v>
      </c>
      <c r="C585" s="130"/>
      <c r="D585" s="125" t="s">
        <v>19</v>
      </c>
      <c r="E585" s="125" t="s">
        <v>19</v>
      </c>
      <c r="F585" s="125" t="s">
        <v>525</v>
      </c>
      <c r="G585" s="96" t="s">
        <v>107</v>
      </c>
      <c r="H585" s="153">
        <f>I585+J585+K585+L585</f>
        <v>0</v>
      </c>
      <c r="I585" s="154">
        <v>0</v>
      </c>
      <c r="J585" s="154">
        <v>0</v>
      </c>
      <c r="K585" s="154">
        <v>0</v>
      </c>
      <c r="L585" s="154">
        <v>0</v>
      </c>
    </row>
    <row r="586" spans="1:12" s="131" customFormat="1" ht="63.75">
      <c r="A586" s="129"/>
      <c r="B586" s="281" t="s">
        <v>352</v>
      </c>
      <c r="C586" s="117"/>
      <c r="D586" s="125" t="s">
        <v>19</v>
      </c>
      <c r="E586" s="125" t="s">
        <v>19</v>
      </c>
      <c r="F586" s="125" t="s">
        <v>353</v>
      </c>
      <c r="G586" s="125"/>
      <c r="H586" s="215">
        <f t="shared" si="248"/>
        <v>114.1</v>
      </c>
      <c r="I586" s="216">
        <f>I587+I601</f>
        <v>114.1</v>
      </c>
      <c r="J586" s="216">
        <f t="shared" ref="J586:L586" si="253">J587+J601</f>
        <v>0</v>
      </c>
      <c r="K586" s="216">
        <f t="shared" si="253"/>
        <v>0</v>
      </c>
      <c r="L586" s="216">
        <f t="shared" si="253"/>
        <v>0</v>
      </c>
    </row>
    <row r="587" spans="1:12" s="131" customFormat="1" ht="63.75">
      <c r="A587" s="129"/>
      <c r="B587" s="281" t="s">
        <v>354</v>
      </c>
      <c r="C587" s="117"/>
      <c r="D587" s="125" t="s">
        <v>19</v>
      </c>
      <c r="E587" s="125" t="s">
        <v>19</v>
      </c>
      <c r="F587" s="125" t="s">
        <v>355</v>
      </c>
      <c r="G587" s="125"/>
      <c r="H587" s="215">
        <f t="shared" si="248"/>
        <v>114.1</v>
      </c>
      <c r="I587" s="216">
        <f>I588</f>
        <v>114.1</v>
      </c>
      <c r="J587" s="216">
        <f t="shared" ref="J587:L587" si="254">J588</f>
        <v>0</v>
      </c>
      <c r="K587" s="216">
        <f t="shared" si="254"/>
        <v>0</v>
      </c>
      <c r="L587" s="216">
        <f t="shared" si="254"/>
        <v>0</v>
      </c>
    </row>
    <row r="588" spans="1:12" s="131" customFormat="1" ht="38.25">
      <c r="A588" s="129"/>
      <c r="B588" s="281" t="s">
        <v>200</v>
      </c>
      <c r="C588" s="117"/>
      <c r="D588" s="125" t="s">
        <v>19</v>
      </c>
      <c r="E588" s="125" t="s">
        <v>19</v>
      </c>
      <c r="F588" s="125" t="s">
        <v>398</v>
      </c>
      <c r="G588" s="125"/>
      <c r="H588" s="215">
        <f t="shared" si="248"/>
        <v>114.1</v>
      </c>
      <c r="I588" s="216">
        <f>I589+I593+I597</f>
        <v>114.1</v>
      </c>
      <c r="J588" s="216">
        <f t="shared" ref="J588:L588" si="255">J589+J593+J597</f>
        <v>0</v>
      </c>
      <c r="K588" s="216">
        <f t="shared" si="255"/>
        <v>0</v>
      </c>
      <c r="L588" s="216">
        <f t="shared" si="255"/>
        <v>0</v>
      </c>
    </row>
    <row r="589" spans="1:12" s="131" customFormat="1" ht="89.25" hidden="1">
      <c r="A589" s="129"/>
      <c r="B589" s="211" t="s">
        <v>55</v>
      </c>
      <c r="C589" s="117"/>
      <c r="D589" s="125" t="s">
        <v>19</v>
      </c>
      <c r="E589" s="125" t="s">
        <v>19</v>
      </c>
      <c r="F589" s="125" t="s">
        <v>398</v>
      </c>
      <c r="G589" s="125" t="s">
        <v>56</v>
      </c>
      <c r="H589" s="215">
        <f>SUM(I589:L589)</f>
        <v>0</v>
      </c>
      <c r="I589" s="216">
        <f>I590</f>
        <v>0</v>
      </c>
      <c r="J589" s="216">
        <f t="shared" ref="J589:L589" si="256">J590</f>
        <v>0</v>
      </c>
      <c r="K589" s="216">
        <f t="shared" si="256"/>
        <v>0</v>
      </c>
      <c r="L589" s="216">
        <f t="shared" si="256"/>
        <v>0</v>
      </c>
    </row>
    <row r="590" spans="1:12" s="131" customFormat="1" ht="25.5" hidden="1">
      <c r="A590" s="129"/>
      <c r="B590" s="211" t="s">
        <v>67</v>
      </c>
      <c r="C590" s="117"/>
      <c r="D590" s="125" t="s">
        <v>19</v>
      </c>
      <c r="E590" s="125" t="s">
        <v>19</v>
      </c>
      <c r="F590" s="125" t="s">
        <v>398</v>
      </c>
      <c r="G590" s="125" t="s">
        <v>68</v>
      </c>
      <c r="H590" s="215">
        <f t="shared" ref="H590:H605" si="257">SUM(I590:L590)</f>
        <v>0</v>
      </c>
      <c r="I590" s="216">
        <f>I591+I592</f>
        <v>0</v>
      </c>
      <c r="J590" s="216">
        <f>J591+J592</f>
        <v>0</v>
      </c>
      <c r="K590" s="216">
        <f>K591+K592</f>
        <v>0</v>
      </c>
      <c r="L590" s="216">
        <f>L591+L592</f>
        <v>0</v>
      </c>
    </row>
    <row r="591" spans="1:12" s="131" customFormat="1" ht="25.5" hidden="1">
      <c r="A591" s="129"/>
      <c r="B591" s="211" t="s">
        <v>255</v>
      </c>
      <c r="C591" s="117"/>
      <c r="D591" s="125" t="s">
        <v>19</v>
      </c>
      <c r="E591" s="125" t="s">
        <v>19</v>
      </c>
      <c r="F591" s="125" t="s">
        <v>398</v>
      </c>
      <c r="G591" s="125" t="s">
        <v>69</v>
      </c>
      <c r="H591" s="215">
        <f t="shared" si="257"/>
        <v>0</v>
      </c>
      <c r="I591" s="216">
        <v>0</v>
      </c>
      <c r="J591" s="282">
        <v>0</v>
      </c>
      <c r="K591" s="282">
        <v>0</v>
      </c>
      <c r="L591" s="282">
        <v>0</v>
      </c>
    </row>
    <row r="592" spans="1:12" s="131" customFormat="1" ht="38.25" hidden="1">
      <c r="A592" s="129"/>
      <c r="B592" s="211" t="s">
        <v>89</v>
      </c>
      <c r="C592" s="117"/>
      <c r="D592" s="125" t="s">
        <v>19</v>
      </c>
      <c r="E592" s="125" t="s">
        <v>19</v>
      </c>
      <c r="F592" s="125" t="s">
        <v>398</v>
      </c>
      <c r="G592" s="125" t="s">
        <v>70</v>
      </c>
      <c r="H592" s="215">
        <f t="shared" si="257"/>
        <v>0</v>
      </c>
      <c r="I592" s="216">
        <v>0</v>
      </c>
      <c r="J592" s="282">
        <v>0</v>
      </c>
      <c r="K592" s="282">
        <v>0</v>
      </c>
      <c r="L592" s="282">
        <v>0</v>
      </c>
    </row>
    <row r="593" spans="1:13" s="131" customFormat="1" ht="38.25">
      <c r="A593" s="129"/>
      <c r="B593" s="95" t="s">
        <v>86</v>
      </c>
      <c r="C593" s="117"/>
      <c r="D593" s="125" t="s">
        <v>19</v>
      </c>
      <c r="E593" s="125" t="s">
        <v>19</v>
      </c>
      <c r="F593" s="125" t="s">
        <v>398</v>
      </c>
      <c r="G593" s="125" t="s">
        <v>57</v>
      </c>
      <c r="H593" s="215">
        <f t="shared" si="257"/>
        <v>114.1</v>
      </c>
      <c r="I593" s="216">
        <f>I594</f>
        <v>114.1</v>
      </c>
      <c r="J593" s="216">
        <f>J594</f>
        <v>0</v>
      </c>
      <c r="K593" s="216">
        <f>K594</f>
        <v>0</v>
      </c>
      <c r="L593" s="216">
        <f>L594</f>
        <v>0</v>
      </c>
    </row>
    <row r="594" spans="1:13" s="131" customFormat="1" ht="38.25">
      <c r="A594" s="129"/>
      <c r="B594" s="95" t="s">
        <v>111</v>
      </c>
      <c r="C594" s="117"/>
      <c r="D594" s="125" t="s">
        <v>19</v>
      </c>
      <c r="E594" s="125" t="s">
        <v>19</v>
      </c>
      <c r="F594" s="125" t="s">
        <v>398</v>
      </c>
      <c r="G594" s="125" t="s">
        <v>59</v>
      </c>
      <c r="H594" s="215">
        <f t="shared" si="257"/>
        <v>114.1</v>
      </c>
      <c r="I594" s="216">
        <f>I596+I595</f>
        <v>114.1</v>
      </c>
      <c r="J594" s="216">
        <f>J596</f>
        <v>0</v>
      </c>
      <c r="K594" s="216">
        <f>K596</f>
        <v>0</v>
      </c>
      <c r="L594" s="216">
        <f>L596</f>
        <v>0</v>
      </c>
    </row>
    <row r="595" spans="1:13" s="131" customFormat="1" ht="38.25" hidden="1">
      <c r="A595" s="129"/>
      <c r="B595" s="211" t="s">
        <v>63</v>
      </c>
      <c r="C595" s="117"/>
      <c r="D595" s="125" t="s">
        <v>19</v>
      </c>
      <c r="E595" s="125" t="s">
        <v>19</v>
      </c>
      <c r="F595" s="125" t="s">
        <v>398</v>
      </c>
      <c r="G595" s="125" t="s">
        <v>62</v>
      </c>
      <c r="H595" s="215">
        <f t="shared" si="257"/>
        <v>0</v>
      </c>
      <c r="I595" s="216">
        <v>0</v>
      </c>
      <c r="J595" s="282">
        <v>0</v>
      </c>
      <c r="K595" s="282">
        <v>0</v>
      </c>
      <c r="L595" s="282">
        <v>0</v>
      </c>
    </row>
    <row r="596" spans="1:13" s="131" customFormat="1" ht="51">
      <c r="A596" s="129"/>
      <c r="B596" s="95" t="s">
        <v>260</v>
      </c>
      <c r="C596" s="117"/>
      <c r="D596" s="125" t="s">
        <v>19</v>
      </c>
      <c r="E596" s="125" t="s">
        <v>19</v>
      </c>
      <c r="F596" s="125" t="s">
        <v>398</v>
      </c>
      <c r="G596" s="125" t="s">
        <v>61</v>
      </c>
      <c r="H596" s="215">
        <f t="shared" si="257"/>
        <v>114.1</v>
      </c>
      <c r="I596" s="216">
        <f>114.1</f>
        <v>114.1</v>
      </c>
      <c r="J596" s="282">
        <v>0</v>
      </c>
      <c r="K596" s="282">
        <v>0</v>
      </c>
      <c r="L596" s="282">
        <v>0</v>
      </c>
    </row>
    <row r="597" spans="1:13" s="131" customFormat="1" hidden="1">
      <c r="A597" s="129"/>
      <c r="B597" s="281" t="s">
        <v>71</v>
      </c>
      <c r="C597" s="117"/>
      <c r="D597" s="125" t="s">
        <v>19</v>
      </c>
      <c r="E597" s="125" t="s">
        <v>19</v>
      </c>
      <c r="F597" s="125" t="s">
        <v>398</v>
      </c>
      <c r="G597" s="125" t="s">
        <v>72</v>
      </c>
      <c r="H597" s="215">
        <f t="shared" si="257"/>
        <v>0</v>
      </c>
      <c r="I597" s="216">
        <f>I598</f>
        <v>0</v>
      </c>
      <c r="J597" s="216">
        <f t="shared" ref="J597:L597" si="258">J598</f>
        <v>0</v>
      </c>
      <c r="K597" s="216">
        <f t="shared" si="258"/>
        <v>0</v>
      </c>
      <c r="L597" s="216">
        <f t="shared" si="258"/>
        <v>0</v>
      </c>
    </row>
    <row r="598" spans="1:13" s="131" customFormat="1" ht="25.5" hidden="1">
      <c r="A598" s="129"/>
      <c r="B598" s="281" t="s">
        <v>73</v>
      </c>
      <c r="C598" s="117"/>
      <c r="D598" s="125" t="s">
        <v>19</v>
      </c>
      <c r="E598" s="125" t="s">
        <v>19</v>
      </c>
      <c r="F598" s="125" t="s">
        <v>398</v>
      </c>
      <c r="G598" s="125" t="s">
        <v>74</v>
      </c>
      <c r="H598" s="215">
        <f t="shared" si="257"/>
        <v>0</v>
      </c>
      <c r="I598" s="216">
        <f>I599+I600</f>
        <v>0</v>
      </c>
      <c r="J598" s="216">
        <f t="shared" ref="J598:L598" si="259">J599+J600</f>
        <v>0</v>
      </c>
      <c r="K598" s="216">
        <f t="shared" si="259"/>
        <v>0</v>
      </c>
      <c r="L598" s="216">
        <f t="shared" si="259"/>
        <v>0</v>
      </c>
    </row>
    <row r="599" spans="1:13" s="131" customFormat="1" ht="25.5" hidden="1">
      <c r="A599" s="129"/>
      <c r="B599" s="281" t="s">
        <v>294</v>
      </c>
      <c r="C599" s="117"/>
      <c r="D599" s="125" t="s">
        <v>19</v>
      </c>
      <c r="E599" s="125" t="s">
        <v>19</v>
      </c>
      <c r="F599" s="125" t="s">
        <v>398</v>
      </c>
      <c r="G599" s="125" t="s">
        <v>295</v>
      </c>
      <c r="H599" s="215">
        <f t="shared" si="257"/>
        <v>0</v>
      </c>
      <c r="I599" s="216">
        <v>0</v>
      </c>
      <c r="J599" s="216"/>
      <c r="K599" s="216"/>
      <c r="L599" s="216"/>
    </row>
    <row r="600" spans="1:13" s="131" customFormat="1" hidden="1">
      <c r="A600" s="129"/>
      <c r="B600" s="281" t="s">
        <v>261</v>
      </c>
      <c r="C600" s="117"/>
      <c r="D600" s="125" t="s">
        <v>19</v>
      </c>
      <c r="E600" s="125" t="s">
        <v>19</v>
      </c>
      <c r="F600" s="125" t="s">
        <v>398</v>
      </c>
      <c r="G600" s="125" t="s">
        <v>76</v>
      </c>
      <c r="H600" s="215">
        <f t="shared" si="257"/>
        <v>0</v>
      </c>
      <c r="I600" s="216">
        <v>0</v>
      </c>
      <c r="J600" s="282">
        <v>0</v>
      </c>
      <c r="K600" s="282">
        <v>0</v>
      </c>
      <c r="L600" s="282">
        <v>0</v>
      </c>
    </row>
    <row r="601" spans="1:13" s="131" customFormat="1" ht="51" hidden="1">
      <c r="A601" s="129"/>
      <c r="B601" s="281" t="s">
        <v>399</v>
      </c>
      <c r="C601" s="117"/>
      <c r="D601" s="125" t="s">
        <v>19</v>
      </c>
      <c r="E601" s="125" t="s">
        <v>19</v>
      </c>
      <c r="F601" s="125" t="s">
        <v>400</v>
      </c>
      <c r="G601" s="125"/>
      <c r="H601" s="215">
        <f t="shared" si="257"/>
        <v>0</v>
      </c>
      <c r="I601" s="216">
        <f>I602</f>
        <v>0</v>
      </c>
      <c r="J601" s="216">
        <f t="shared" ref="J601:L602" si="260">J602</f>
        <v>0</v>
      </c>
      <c r="K601" s="216">
        <f t="shared" si="260"/>
        <v>0</v>
      </c>
      <c r="L601" s="216">
        <f t="shared" si="260"/>
        <v>0</v>
      </c>
    </row>
    <row r="602" spans="1:13" s="131" customFormat="1" ht="25.5" hidden="1">
      <c r="A602" s="129"/>
      <c r="B602" s="95" t="s">
        <v>539</v>
      </c>
      <c r="C602" s="117"/>
      <c r="D602" s="125" t="s">
        <v>19</v>
      </c>
      <c r="E602" s="125" t="s">
        <v>19</v>
      </c>
      <c r="F602" s="125" t="s">
        <v>568</v>
      </c>
      <c r="G602" s="125"/>
      <c r="H602" s="215">
        <f t="shared" si="257"/>
        <v>0</v>
      </c>
      <c r="I602" s="216">
        <f>I603</f>
        <v>0</v>
      </c>
      <c r="J602" s="216">
        <f t="shared" si="260"/>
        <v>0</v>
      </c>
      <c r="K602" s="216">
        <f t="shared" si="260"/>
        <v>0</v>
      </c>
      <c r="L602" s="216">
        <f t="shared" si="260"/>
        <v>0</v>
      </c>
    </row>
    <row r="603" spans="1:13" s="131" customFormat="1" ht="38.25" hidden="1">
      <c r="A603" s="129"/>
      <c r="B603" s="95" t="s">
        <v>86</v>
      </c>
      <c r="C603" s="117"/>
      <c r="D603" s="125" t="s">
        <v>19</v>
      </c>
      <c r="E603" s="125" t="s">
        <v>19</v>
      </c>
      <c r="F603" s="125" t="s">
        <v>568</v>
      </c>
      <c r="G603" s="125" t="s">
        <v>57</v>
      </c>
      <c r="H603" s="215">
        <f t="shared" si="257"/>
        <v>0</v>
      </c>
      <c r="I603" s="216">
        <f>I604</f>
        <v>0</v>
      </c>
      <c r="J603" s="216">
        <f>J604</f>
        <v>0</v>
      </c>
      <c r="K603" s="216">
        <f>K604</f>
        <v>0</v>
      </c>
      <c r="L603" s="216">
        <f>L604</f>
        <v>0</v>
      </c>
    </row>
    <row r="604" spans="1:13" s="131" customFormat="1" ht="38.25" hidden="1">
      <c r="A604" s="129"/>
      <c r="B604" s="95" t="s">
        <v>111</v>
      </c>
      <c r="C604" s="117"/>
      <c r="D604" s="125" t="s">
        <v>19</v>
      </c>
      <c r="E604" s="125" t="s">
        <v>19</v>
      </c>
      <c r="F604" s="125" t="s">
        <v>568</v>
      </c>
      <c r="G604" s="125" t="s">
        <v>59</v>
      </c>
      <c r="H604" s="215">
        <f t="shared" si="257"/>
        <v>0</v>
      </c>
      <c r="I604" s="216">
        <f>I605</f>
        <v>0</v>
      </c>
      <c r="J604" s="216">
        <f t="shared" ref="J604:L604" si="261">J605</f>
        <v>0</v>
      </c>
      <c r="K604" s="216">
        <f t="shared" si="261"/>
        <v>0</v>
      </c>
      <c r="L604" s="216">
        <f t="shared" si="261"/>
        <v>0</v>
      </c>
    </row>
    <row r="605" spans="1:13" s="131" customFormat="1" ht="51" hidden="1">
      <c r="A605" s="129"/>
      <c r="B605" s="95" t="s">
        <v>260</v>
      </c>
      <c r="C605" s="117"/>
      <c r="D605" s="125" t="s">
        <v>19</v>
      </c>
      <c r="E605" s="125" t="s">
        <v>19</v>
      </c>
      <c r="F605" s="125" t="s">
        <v>568</v>
      </c>
      <c r="G605" s="125" t="s">
        <v>61</v>
      </c>
      <c r="H605" s="215">
        <f t="shared" si="257"/>
        <v>0</v>
      </c>
      <c r="I605" s="216">
        <v>0</v>
      </c>
      <c r="J605" s="282">
        <v>0</v>
      </c>
      <c r="K605" s="282">
        <v>0</v>
      </c>
      <c r="L605" s="282">
        <v>0</v>
      </c>
    </row>
    <row r="606" spans="1:13" s="192" customFormat="1">
      <c r="A606" s="263"/>
      <c r="B606" s="191" t="s">
        <v>401</v>
      </c>
      <c r="C606" s="191"/>
      <c r="D606" s="264" t="s">
        <v>114</v>
      </c>
      <c r="E606" s="264" t="s">
        <v>15</v>
      </c>
      <c r="F606" s="264"/>
      <c r="G606" s="264"/>
      <c r="H606" s="153">
        <f t="shared" ref="H606:H607" si="262">I606+J606+K606+L606</f>
        <v>600.5</v>
      </c>
      <c r="I606" s="265">
        <f t="shared" ref="I606:L611" si="263">I607</f>
        <v>600.5</v>
      </c>
      <c r="J606" s="265">
        <f t="shared" si="263"/>
        <v>0</v>
      </c>
      <c r="K606" s="265">
        <f t="shared" si="263"/>
        <v>0</v>
      </c>
      <c r="L606" s="265">
        <f t="shared" si="263"/>
        <v>0</v>
      </c>
      <c r="M606" s="266"/>
    </row>
    <row r="607" spans="1:13" s="192" customFormat="1" ht="25.5">
      <c r="A607" s="263"/>
      <c r="B607" s="191" t="s">
        <v>402</v>
      </c>
      <c r="C607" s="191"/>
      <c r="D607" s="264" t="s">
        <v>114</v>
      </c>
      <c r="E607" s="264" t="s">
        <v>19</v>
      </c>
      <c r="F607" s="264"/>
      <c r="G607" s="264"/>
      <c r="H607" s="153">
        <f t="shared" si="262"/>
        <v>600.5</v>
      </c>
      <c r="I607" s="265">
        <f t="shared" si="263"/>
        <v>600.5</v>
      </c>
      <c r="J607" s="265">
        <f t="shared" si="263"/>
        <v>0</v>
      </c>
      <c r="K607" s="265">
        <f t="shared" si="263"/>
        <v>0</v>
      </c>
      <c r="L607" s="265">
        <f t="shared" si="263"/>
        <v>0</v>
      </c>
    </row>
    <row r="608" spans="1:13" s="131" customFormat="1" ht="38.25">
      <c r="A608" s="129"/>
      <c r="B608" s="211" t="s">
        <v>403</v>
      </c>
      <c r="C608" s="117"/>
      <c r="D608" s="125" t="s">
        <v>114</v>
      </c>
      <c r="E608" s="125" t="s">
        <v>19</v>
      </c>
      <c r="F608" s="125" t="s">
        <v>404</v>
      </c>
      <c r="G608" s="125"/>
      <c r="H608" s="215">
        <f t="shared" ref="H608:H612" si="264">SUM(I608:L608)</f>
        <v>600.5</v>
      </c>
      <c r="I608" s="216">
        <f t="shared" si="263"/>
        <v>600.5</v>
      </c>
      <c r="J608" s="216">
        <f t="shared" si="263"/>
        <v>0</v>
      </c>
      <c r="K608" s="216">
        <f t="shared" si="263"/>
        <v>0</v>
      </c>
      <c r="L608" s="216">
        <f t="shared" si="263"/>
        <v>0</v>
      </c>
    </row>
    <row r="609" spans="1:13" s="131" customFormat="1" ht="25.5">
      <c r="A609" s="129"/>
      <c r="B609" s="95" t="s">
        <v>539</v>
      </c>
      <c r="C609" s="117"/>
      <c r="D609" s="125" t="s">
        <v>114</v>
      </c>
      <c r="E609" s="125" t="s">
        <v>19</v>
      </c>
      <c r="F609" s="125" t="s">
        <v>405</v>
      </c>
      <c r="G609" s="125"/>
      <c r="H609" s="215">
        <f t="shared" si="264"/>
        <v>600.5</v>
      </c>
      <c r="I609" s="216">
        <f t="shared" si="263"/>
        <v>600.5</v>
      </c>
      <c r="J609" s="216">
        <f t="shared" si="263"/>
        <v>0</v>
      </c>
      <c r="K609" s="216">
        <f t="shared" si="263"/>
        <v>0</v>
      </c>
      <c r="L609" s="216">
        <f t="shared" si="263"/>
        <v>0</v>
      </c>
    </row>
    <row r="610" spans="1:13" s="131" customFormat="1" ht="38.25">
      <c r="A610" s="129"/>
      <c r="B610" s="95" t="s">
        <v>86</v>
      </c>
      <c r="C610" s="117"/>
      <c r="D610" s="125" t="s">
        <v>114</v>
      </c>
      <c r="E610" s="125" t="s">
        <v>19</v>
      </c>
      <c r="F610" s="125" t="s">
        <v>405</v>
      </c>
      <c r="G610" s="125" t="s">
        <v>57</v>
      </c>
      <c r="H610" s="215">
        <f t="shared" si="264"/>
        <v>600.5</v>
      </c>
      <c r="I610" s="216">
        <f t="shared" si="263"/>
        <v>600.5</v>
      </c>
      <c r="J610" s="216">
        <f>J611</f>
        <v>0</v>
      </c>
      <c r="K610" s="216">
        <f>K611</f>
        <v>0</v>
      </c>
      <c r="L610" s="216">
        <f>L611</f>
        <v>0</v>
      </c>
    </row>
    <row r="611" spans="1:13" s="131" customFormat="1" ht="38.25">
      <c r="A611" s="129"/>
      <c r="B611" s="211" t="s">
        <v>111</v>
      </c>
      <c r="C611" s="117"/>
      <c r="D611" s="125" t="s">
        <v>114</v>
      </c>
      <c r="E611" s="125" t="s">
        <v>19</v>
      </c>
      <c r="F611" s="125" t="s">
        <v>405</v>
      </c>
      <c r="G611" s="125" t="s">
        <v>59</v>
      </c>
      <c r="H611" s="215">
        <f t="shared" si="264"/>
        <v>600.5</v>
      </c>
      <c r="I611" s="216">
        <f t="shared" si="263"/>
        <v>600.5</v>
      </c>
      <c r="J611" s="216">
        <f t="shared" si="263"/>
        <v>0</v>
      </c>
      <c r="K611" s="216">
        <f t="shared" si="263"/>
        <v>0</v>
      </c>
      <c r="L611" s="216">
        <f t="shared" si="263"/>
        <v>0</v>
      </c>
    </row>
    <row r="612" spans="1:13" s="131" customFormat="1" ht="51">
      <c r="A612" s="129"/>
      <c r="B612" s="211" t="s">
        <v>260</v>
      </c>
      <c r="C612" s="117"/>
      <c r="D612" s="125" t="s">
        <v>114</v>
      </c>
      <c r="E612" s="125" t="s">
        <v>19</v>
      </c>
      <c r="F612" s="125" t="s">
        <v>405</v>
      </c>
      <c r="G612" s="125" t="s">
        <v>61</v>
      </c>
      <c r="H612" s="215">
        <f t="shared" si="264"/>
        <v>600.5</v>
      </c>
      <c r="I612" s="216">
        <f>600.5</f>
        <v>600.5</v>
      </c>
      <c r="J612" s="282">
        <v>0</v>
      </c>
      <c r="K612" s="282">
        <v>0</v>
      </c>
      <c r="L612" s="282">
        <v>0</v>
      </c>
    </row>
    <row r="613" spans="1:13" s="192" customFormat="1">
      <c r="A613" s="263"/>
      <c r="B613" s="191" t="s">
        <v>29</v>
      </c>
      <c r="C613" s="191"/>
      <c r="D613" s="264" t="s">
        <v>20</v>
      </c>
      <c r="E613" s="264" t="s">
        <v>15</v>
      </c>
      <c r="F613" s="264"/>
      <c r="G613" s="264"/>
      <c r="H613" s="153">
        <f t="shared" ref="H613:H621" si="265">I613+J613+K613+L613</f>
        <v>81853.900000000009</v>
      </c>
      <c r="I613" s="265">
        <f>I614+I621+I684</f>
        <v>81328.900000000009</v>
      </c>
      <c r="J613" s="265">
        <f>J621+J684</f>
        <v>0</v>
      </c>
      <c r="K613" s="265">
        <f>K621+K684</f>
        <v>0</v>
      </c>
      <c r="L613" s="265">
        <f>L621+L684</f>
        <v>525</v>
      </c>
      <c r="M613" s="266"/>
    </row>
    <row r="614" spans="1:13" s="132" customFormat="1">
      <c r="A614" s="190"/>
      <c r="B614" s="191" t="s">
        <v>160</v>
      </c>
      <c r="C614" s="191"/>
      <c r="D614" s="119" t="s">
        <v>20</v>
      </c>
      <c r="E614" s="119" t="s">
        <v>14</v>
      </c>
      <c r="F614" s="119"/>
      <c r="G614" s="119"/>
      <c r="H614" s="153">
        <f t="shared" si="265"/>
        <v>76919.600000000006</v>
      </c>
      <c r="I614" s="153">
        <f>I615</f>
        <v>76919.600000000006</v>
      </c>
      <c r="J614" s="153">
        <f t="shared" ref="J614:L614" si="266">J615</f>
        <v>0</v>
      </c>
      <c r="K614" s="153">
        <f t="shared" si="266"/>
        <v>0</v>
      </c>
      <c r="L614" s="153">
        <f t="shared" si="266"/>
        <v>0</v>
      </c>
    </row>
    <row r="615" spans="1:13" s="132" customFormat="1" ht="38.25">
      <c r="A615" s="190"/>
      <c r="B615" s="95" t="s">
        <v>161</v>
      </c>
      <c r="C615" s="191"/>
      <c r="D615" s="96" t="s">
        <v>20</v>
      </c>
      <c r="E615" s="96" t="s">
        <v>14</v>
      </c>
      <c r="F615" s="96" t="s">
        <v>301</v>
      </c>
      <c r="G615" s="119"/>
      <c r="H615" s="153">
        <f t="shared" si="265"/>
        <v>76919.600000000006</v>
      </c>
      <c r="I615" s="154">
        <f>I616+I641</f>
        <v>76919.600000000006</v>
      </c>
      <c r="J615" s="154">
        <f t="shared" ref="J615:L615" si="267">J616+J641</f>
        <v>0</v>
      </c>
      <c r="K615" s="154">
        <f t="shared" si="267"/>
        <v>0</v>
      </c>
      <c r="L615" s="154">
        <f t="shared" si="267"/>
        <v>0</v>
      </c>
    </row>
    <row r="616" spans="1:13" ht="38.25">
      <c r="A616" s="129"/>
      <c r="B616" s="95" t="s">
        <v>316</v>
      </c>
      <c r="C616" s="95"/>
      <c r="D616" s="96" t="s">
        <v>20</v>
      </c>
      <c r="E616" s="96" t="s">
        <v>14</v>
      </c>
      <c r="F616" s="96" t="s">
        <v>317</v>
      </c>
      <c r="G616" s="96"/>
      <c r="H616" s="153">
        <f t="shared" si="265"/>
        <v>76919.600000000006</v>
      </c>
      <c r="I616" s="154">
        <f>I617</f>
        <v>76919.600000000006</v>
      </c>
      <c r="J616" s="154">
        <f t="shared" ref="J616:L618" si="268">J617</f>
        <v>0</v>
      </c>
      <c r="K616" s="154">
        <f t="shared" si="268"/>
        <v>0</v>
      </c>
      <c r="L616" s="154">
        <f t="shared" si="268"/>
        <v>0</v>
      </c>
    </row>
    <row r="617" spans="1:13" s="132" customFormat="1" ht="25.5">
      <c r="A617" s="129"/>
      <c r="B617" s="95" t="s">
        <v>539</v>
      </c>
      <c r="C617" s="95"/>
      <c r="D617" s="96" t="s">
        <v>20</v>
      </c>
      <c r="E617" s="96" t="s">
        <v>14</v>
      </c>
      <c r="F617" s="96" t="s">
        <v>544</v>
      </c>
      <c r="G617" s="96"/>
      <c r="H617" s="153">
        <f>SUM(I617:L617)</f>
        <v>76919.600000000006</v>
      </c>
      <c r="I617" s="154">
        <f>I618</f>
        <v>76919.600000000006</v>
      </c>
      <c r="J617" s="154">
        <f t="shared" si="268"/>
        <v>0</v>
      </c>
      <c r="K617" s="154">
        <f t="shared" si="268"/>
        <v>0</v>
      </c>
      <c r="L617" s="154">
        <f t="shared" si="268"/>
        <v>0</v>
      </c>
    </row>
    <row r="618" spans="1:13" s="132" customFormat="1" ht="38.25">
      <c r="A618" s="129"/>
      <c r="B618" s="95" t="s">
        <v>86</v>
      </c>
      <c r="C618" s="95"/>
      <c r="D618" s="96" t="s">
        <v>20</v>
      </c>
      <c r="E618" s="96" t="s">
        <v>14</v>
      </c>
      <c r="F618" s="96" t="s">
        <v>544</v>
      </c>
      <c r="G618" s="125" t="s">
        <v>57</v>
      </c>
      <c r="H618" s="153">
        <f t="shared" ref="H618:H620" si="269">I618+J618+K618+L618</f>
        <v>76919.600000000006</v>
      </c>
      <c r="I618" s="154">
        <f>I619</f>
        <v>76919.600000000006</v>
      </c>
      <c r="J618" s="154">
        <f t="shared" si="268"/>
        <v>0</v>
      </c>
      <c r="K618" s="154">
        <f t="shared" si="268"/>
        <v>0</v>
      </c>
      <c r="L618" s="154">
        <f t="shared" si="268"/>
        <v>0</v>
      </c>
    </row>
    <row r="619" spans="1:13" s="132" customFormat="1" ht="38.25">
      <c r="A619" s="129"/>
      <c r="B619" s="211" t="s">
        <v>111</v>
      </c>
      <c r="C619" s="95"/>
      <c r="D619" s="96" t="s">
        <v>20</v>
      </c>
      <c r="E619" s="96" t="s">
        <v>14</v>
      </c>
      <c r="F619" s="96" t="s">
        <v>544</v>
      </c>
      <c r="G619" s="125" t="s">
        <v>59</v>
      </c>
      <c r="H619" s="153">
        <f t="shared" si="269"/>
        <v>76919.600000000006</v>
      </c>
      <c r="I619" s="154">
        <f t="shared" ref="I619:L619" si="270">I620</f>
        <v>76919.600000000006</v>
      </c>
      <c r="J619" s="154">
        <f t="shared" si="270"/>
        <v>0</v>
      </c>
      <c r="K619" s="154">
        <f t="shared" si="270"/>
        <v>0</v>
      </c>
      <c r="L619" s="154">
        <f t="shared" si="270"/>
        <v>0</v>
      </c>
    </row>
    <row r="620" spans="1:13" s="132" customFormat="1" ht="51">
      <c r="A620" s="129"/>
      <c r="B620" s="211" t="s">
        <v>260</v>
      </c>
      <c r="C620" s="95"/>
      <c r="D620" s="96" t="s">
        <v>20</v>
      </c>
      <c r="E620" s="96" t="s">
        <v>14</v>
      </c>
      <c r="F620" s="96" t="s">
        <v>544</v>
      </c>
      <c r="G620" s="125" t="s">
        <v>61</v>
      </c>
      <c r="H620" s="153">
        <f t="shared" si="269"/>
        <v>76919.600000000006</v>
      </c>
      <c r="I620" s="154">
        <f>71300+4869.6+750</f>
        <v>76919.600000000006</v>
      </c>
      <c r="J620" s="154">
        <v>0</v>
      </c>
      <c r="K620" s="154">
        <v>0</v>
      </c>
      <c r="L620" s="154">
        <v>0</v>
      </c>
    </row>
    <row r="621" spans="1:13" s="192" customFormat="1">
      <c r="A621" s="263"/>
      <c r="B621" s="276" t="s">
        <v>30</v>
      </c>
      <c r="C621" s="191"/>
      <c r="D621" s="264" t="s">
        <v>20</v>
      </c>
      <c r="E621" s="264" t="s">
        <v>16</v>
      </c>
      <c r="F621" s="264"/>
      <c r="G621" s="264"/>
      <c r="H621" s="153">
        <f t="shared" si="265"/>
        <v>4934.2999999999993</v>
      </c>
      <c r="I621" s="265">
        <f>I622+I628+I666+I683</f>
        <v>4409.2999999999993</v>
      </c>
      <c r="J621" s="265">
        <f t="shared" ref="J621:L621" si="271">J622+J628+J666+J683</f>
        <v>0</v>
      </c>
      <c r="K621" s="265">
        <f t="shared" si="271"/>
        <v>0</v>
      </c>
      <c r="L621" s="265">
        <f t="shared" si="271"/>
        <v>525</v>
      </c>
    </row>
    <row r="622" spans="1:13" s="132" customFormat="1" ht="38.25">
      <c r="A622" s="190"/>
      <c r="B622" s="95" t="s">
        <v>161</v>
      </c>
      <c r="C622" s="191"/>
      <c r="D622" s="96" t="s">
        <v>20</v>
      </c>
      <c r="E622" s="96" t="s">
        <v>16</v>
      </c>
      <c r="F622" s="96" t="s">
        <v>301</v>
      </c>
      <c r="G622" s="119"/>
      <c r="H622" s="153">
        <f t="shared" ref="H622:H623" si="272">I622+J622+K622+L622</f>
        <v>2875.2</v>
      </c>
      <c r="I622" s="154">
        <f>I623+I648</f>
        <v>2875.2</v>
      </c>
      <c r="J622" s="154">
        <f t="shared" ref="J622:L622" si="273">J623+J648</f>
        <v>0</v>
      </c>
      <c r="K622" s="154">
        <f t="shared" si="273"/>
        <v>0</v>
      </c>
      <c r="L622" s="154">
        <f t="shared" si="273"/>
        <v>0</v>
      </c>
    </row>
    <row r="623" spans="1:13" ht="38.25">
      <c r="A623" s="129"/>
      <c r="B623" s="95" t="s">
        <v>316</v>
      </c>
      <c r="C623" s="95"/>
      <c r="D623" s="96" t="s">
        <v>20</v>
      </c>
      <c r="E623" s="96" t="s">
        <v>16</v>
      </c>
      <c r="F623" s="96" t="s">
        <v>317</v>
      </c>
      <c r="G623" s="96"/>
      <c r="H623" s="153">
        <f t="shared" si="272"/>
        <v>2875.2</v>
      </c>
      <c r="I623" s="154">
        <f>I624</f>
        <v>2875.2</v>
      </c>
      <c r="J623" s="154">
        <f t="shared" ref="J623:L625" si="274">J624</f>
        <v>0</v>
      </c>
      <c r="K623" s="154">
        <f t="shared" si="274"/>
        <v>0</v>
      </c>
      <c r="L623" s="154">
        <f t="shared" si="274"/>
        <v>0</v>
      </c>
    </row>
    <row r="624" spans="1:13" s="132" customFormat="1" ht="25.5">
      <c r="A624" s="129"/>
      <c r="B624" s="95" t="s">
        <v>539</v>
      </c>
      <c r="C624" s="95"/>
      <c r="D624" s="96" t="s">
        <v>20</v>
      </c>
      <c r="E624" s="96" t="s">
        <v>16</v>
      </c>
      <c r="F624" s="96" t="s">
        <v>544</v>
      </c>
      <c r="G624" s="96"/>
      <c r="H624" s="153">
        <f>SUM(I624:L624)</f>
        <v>2875.2</v>
      </c>
      <c r="I624" s="154">
        <f>I625</f>
        <v>2875.2</v>
      </c>
      <c r="J624" s="154">
        <f t="shared" si="274"/>
        <v>0</v>
      </c>
      <c r="K624" s="154">
        <f t="shared" si="274"/>
        <v>0</v>
      </c>
      <c r="L624" s="154">
        <f t="shared" si="274"/>
        <v>0</v>
      </c>
    </row>
    <row r="625" spans="1:13" s="132" customFormat="1" ht="38.25">
      <c r="A625" s="129"/>
      <c r="B625" s="95" t="s">
        <v>86</v>
      </c>
      <c r="C625" s="95"/>
      <c r="D625" s="96" t="s">
        <v>20</v>
      </c>
      <c r="E625" s="96" t="s">
        <v>16</v>
      </c>
      <c r="F625" s="96" t="s">
        <v>544</v>
      </c>
      <c r="G625" s="125" t="s">
        <v>57</v>
      </c>
      <c r="H625" s="153">
        <f t="shared" ref="H625:H627" si="275">I625+J625+K625+L625</f>
        <v>2875.2</v>
      </c>
      <c r="I625" s="154">
        <f>I626</f>
        <v>2875.2</v>
      </c>
      <c r="J625" s="154">
        <f t="shared" si="274"/>
        <v>0</v>
      </c>
      <c r="K625" s="154">
        <f t="shared" si="274"/>
        <v>0</v>
      </c>
      <c r="L625" s="154">
        <f t="shared" si="274"/>
        <v>0</v>
      </c>
    </row>
    <row r="626" spans="1:13" s="132" customFormat="1" ht="38.25">
      <c r="A626" s="129"/>
      <c r="B626" s="211" t="s">
        <v>111</v>
      </c>
      <c r="C626" s="95"/>
      <c r="D626" s="96" t="s">
        <v>20</v>
      </c>
      <c r="E626" s="96" t="s">
        <v>16</v>
      </c>
      <c r="F626" s="96" t="s">
        <v>544</v>
      </c>
      <c r="G626" s="125" t="s">
        <v>59</v>
      </c>
      <c r="H626" s="153">
        <f t="shared" si="275"/>
        <v>2875.2</v>
      </c>
      <c r="I626" s="154">
        <f t="shared" ref="I626:L626" si="276">I627</f>
        <v>2875.2</v>
      </c>
      <c r="J626" s="154">
        <f t="shared" si="276"/>
        <v>0</v>
      </c>
      <c r="K626" s="154">
        <f t="shared" si="276"/>
        <v>0</v>
      </c>
      <c r="L626" s="154">
        <f t="shared" si="276"/>
        <v>0</v>
      </c>
    </row>
    <row r="627" spans="1:13" s="132" customFormat="1" ht="51">
      <c r="A627" s="129"/>
      <c r="B627" s="211" t="s">
        <v>260</v>
      </c>
      <c r="C627" s="95"/>
      <c r="D627" s="96" t="s">
        <v>20</v>
      </c>
      <c r="E627" s="96" t="s">
        <v>16</v>
      </c>
      <c r="F627" s="96" t="s">
        <v>544</v>
      </c>
      <c r="G627" s="125" t="s">
        <v>61</v>
      </c>
      <c r="H627" s="153">
        <f t="shared" si="275"/>
        <v>2875.2</v>
      </c>
      <c r="I627" s="154">
        <f>2836+39.2</f>
        <v>2875.2</v>
      </c>
      <c r="J627" s="154">
        <v>0</v>
      </c>
      <c r="K627" s="154">
        <v>0</v>
      </c>
      <c r="L627" s="154">
        <v>0</v>
      </c>
    </row>
    <row r="628" spans="1:13" s="132" customFormat="1" ht="38.25">
      <c r="A628" s="129"/>
      <c r="B628" s="95" t="s">
        <v>94</v>
      </c>
      <c r="C628" s="95"/>
      <c r="D628" s="96" t="s">
        <v>20</v>
      </c>
      <c r="E628" s="96" t="s">
        <v>16</v>
      </c>
      <c r="F628" s="96" t="s">
        <v>229</v>
      </c>
      <c r="G628" s="96"/>
      <c r="H628" s="153">
        <f>I628+J628+K628+L628</f>
        <v>1634.1</v>
      </c>
      <c r="I628" s="154">
        <f>I629</f>
        <v>1534.1</v>
      </c>
      <c r="J628" s="154">
        <f t="shared" ref="J628:L628" si="277">J629</f>
        <v>0</v>
      </c>
      <c r="K628" s="154">
        <f t="shared" si="277"/>
        <v>0</v>
      </c>
      <c r="L628" s="154">
        <f t="shared" si="277"/>
        <v>100</v>
      </c>
      <c r="M628" s="226"/>
    </row>
    <row r="629" spans="1:13" s="132" customFormat="1" ht="25.5">
      <c r="A629" s="129"/>
      <c r="B629" s="95" t="s">
        <v>230</v>
      </c>
      <c r="C629" s="95"/>
      <c r="D629" s="96" t="s">
        <v>20</v>
      </c>
      <c r="E629" s="96" t="s">
        <v>16</v>
      </c>
      <c r="F629" s="96" t="s">
        <v>231</v>
      </c>
      <c r="G629" s="96"/>
      <c r="H629" s="153">
        <f>SUM(I629:L629)</f>
        <v>1634.1</v>
      </c>
      <c r="I629" s="154">
        <f>I630+I647+I656+I661</f>
        <v>1534.1</v>
      </c>
      <c r="J629" s="154">
        <f>J630+J647+J656+J661</f>
        <v>0</v>
      </c>
      <c r="K629" s="154">
        <f>K630+K647+K656+K661</f>
        <v>0</v>
      </c>
      <c r="L629" s="154">
        <f>L630+L647+L656+L661</f>
        <v>100</v>
      </c>
      <c r="M629" s="226"/>
    </row>
    <row r="630" spans="1:13" s="132" customFormat="1" ht="38.25">
      <c r="A630" s="129"/>
      <c r="B630" s="95" t="s">
        <v>232</v>
      </c>
      <c r="C630" s="95"/>
      <c r="D630" s="96" t="s">
        <v>20</v>
      </c>
      <c r="E630" s="96" t="s">
        <v>16</v>
      </c>
      <c r="F630" s="96" t="s">
        <v>233</v>
      </c>
      <c r="G630" s="96"/>
      <c r="H630" s="153">
        <f>SUM(I630:L630)</f>
        <v>1634.1</v>
      </c>
      <c r="I630" s="154">
        <f>I631+I635+I639+I643</f>
        <v>1534.1</v>
      </c>
      <c r="J630" s="154">
        <f t="shared" ref="J630:L630" si="278">J631+J635+J639+J643</f>
        <v>0</v>
      </c>
      <c r="K630" s="154">
        <f t="shared" si="278"/>
        <v>0</v>
      </c>
      <c r="L630" s="154">
        <f t="shared" si="278"/>
        <v>100</v>
      </c>
      <c r="M630" s="226"/>
    </row>
    <row r="631" spans="1:13" s="132" customFormat="1" ht="25.5">
      <c r="A631" s="129"/>
      <c r="B631" s="95" t="s">
        <v>539</v>
      </c>
      <c r="C631" s="95"/>
      <c r="D631" s="96" t="s">
        <v>20</v>
      </c>
      <c r="E631" s="96" t="s">
        <v>16</v>
      </c>
      <c r="F631" s="96" t="s">
        <v>594</v>
      </c>
      <c r="G631" s="96"/>
      <c r="H631" s="153">
        <f>SUM(I631:L631)</f>
        <v>1534.1</v>
      </c>
      <c r="I631" s="154">
        <f>I632</f>
        <v>1534.1</v>
      </c>
      <c r="J631" s="154">
        <f>J632</f>
        <v>0</v>
      </c>
      <c r="K631" s="154">
        <f>K632</f>
        <v>0</v>
      </c>
      <c r="L631" s="154">
        <f>L632</f>
        <v>0</v>
      </c>
      <c r="M631" s="226"/>
    </row>
    <row r="632" spans="1:13" s="131" customFormat="1" ht="54.75" customHeight="1">
      <c r="A632" s="129"/>
      <c r="B632" s="95" t="s">
        <v>88</v>
      </c>
      <c r="C632" s="283"/>
      <c r="D632" s="96" t="s">
        <v>20</v>
      </c>
      <c r="E632" s="96" t="s">
        <v>16</v>
      </c>
      <c r="F632" s="96" t="s">
        <v>594</v>
      </c>
      <c r="G632" s="96" t="s">
        <v>49</v>
      </c>
      <c r="H632" s="153">
        <f t="shared" ref="H632:H633" si="279">I632+J632+K632+L632</f>
        <v>1534.1</v>
      </c>
      <c r="I632" s="154">
        <f>I633</f>
        <v>1534.1</v>
      </c>
      <c r="J632" s="154">
        <f t="shared" ref="J632:L632" si="280">J633</f>
        <v>0</v>
      </c>
      <c r="K632" s="154">
        <f t="shared" si="280"/>
        <v>0</v>
      </c>
      <c r="L632" s="154">
        <f t="shared" si="280"/>
        <v>0</v>
      </c>
    </row>
    <row r="633" spans="1:13" s="131" customFormat="1" ht="22.5" customHeight="1">
      <c r="A633" s="129"/>
      <c r="B633" s="95" t="s">
        <v>51</v>
      </c>
      <c r="C633" s="283"/>
      <c r="D633" s="96" t="s">
        <v>20</v>
      </c>
      <c r="E633" s="96" t="s">
        <v>16</v>
      </c>
      <c r="F633" s="96" t="s">
        <v>594</v>
      </c>
      <c r="G633" s="96" t="s">
        <v>50</v>
      </c>
      <c r="H633" s="153">
        <f t="shared" si="279"/>
        <v>1534.1</v>
      </c>
      <c r="I633" s="154">
        <f>I634</f>
        <v>1534.1</v>
      </c>
      <c r="J633" s="154">
        <f>J634</f>
        <v>0</v>
      </c>
      <c r="K633" s="154">
        <f>K634</f>
        <v>0</v>
      </c>
      <c r="L633" s="154">
        <f>L634</f>
        <v>0</v>
      </c>
    </row>
    <row r="634" spans="1:13" s="131" customFormat="1" ht="25.5">
      <c r="A634" s="129"/>
      <c r="B634" s="95" t="s">
        <v>54</v>
      </c>
      <c r="C634" s="283"/>
      <c r="D634" s="96" t="s">
        <v>20</v>
      </c>
      <c r="E634" s="96" t="s">
        <v>16</v>
      </c>
      <c r="F634" s="96" t="s">
        <v>594</v>
      </c>
      <c r="G634" s="96" t="s">
        <v>48</v>
      </c>
      <c r="H634" s="153">
        <f>I634+J634+K634+L634</f>
        <v>1534.1</v>
      </c>
      <c r="I634" s="154">
        <f>1534.1</f>
        <v>1534.1</v>
      </c>
      <c r="J634" s="268">
        <v>0</v>
      </c>
      <c r="K634" s="268">
        <v>0</v>
      </c>
      <c r="L634" s="268">
        <v>0</v>
      </c>
    </row>
    <row r="635" spans="1:13" s="132" customFormat="1" ht="153" hidden="1">
      <c r="A635" s="129"/>
      <c r="B635" s="95" t="s">
        <v>492</v>
      </c>
      <c r="C635" s="95"/>
      <c r="D635" s="96" t="s">
        <v>20</v>
      </c>
      <c r="E635" s="96" t="s">
        <v>16</v>
      </c>
      <c r="F635" s="96" t="s">
        <v>234</v>
      </c>
      <c r="G635" s="96"/>
      <c r="H635" s="126">
        <f>SUM(I635:L635)</f>
        <v>0</v>
      </c>
      <c r="I635" s="127">
        <f>I636</f>
        <v>0</v>
      </c>
      <c r="J635" s="127">
        <f>J636</f>
        <v>0</v>
      </c>
      <c r="K635" s="127">
        <f>K636</f>
        <v>0</v>
      </c>
      <c r="L635" s="127">
        <f>L636</f>
        <v>0</v>
      </c>
      <c r="M635" s="226"/>
    </row>
    <row r="636" spans="1:13" s="131" customFormat="1" ht="54.75" hidden="1" customHeight="1">
      <c r="A636" s="129"/>
      <c r="B636" s="95" t="s">
        <v>88</v>
      </c>
      <c r="C636" s="283"/>
      <c r="D636" s="96" t="s">
        <v>20</v>
      </c>
      <c r="E636" s="96" t="s">
        <v>16</v>
      </c>
      <c r="F636" s="96" t="s">
        <v>234</v>
      </c>
      <c r="G636" s="96" t="s">
        <v>49</v>
      </c>
      <c r="H636" s="126">
        <f t="shared" ref="H636:H637" si="281">I636+J636+K636+L636</f>
        <v>0</v>
      </c>
      <c r="I636" s="127">
        <f>I637</f>
        <v>0</v>
      </c>
      <c r="J636" s="127">
        <f t="shared" ref="J636:L636" si="282">J637</f>
        <v>0</v>
      </c>
      <c r="K636" s="127">
        <f t="shared" si="282"/>
        <v>0</v>
      </c>
      <c r="L636" s="127">
        <f t="shared" si="282"/>
        <v>0</v>
      </c>
    </row>
    <row r="637" spans="1:13" s="131" customFormat="1" ht="22.5" hidden="1" customHeight="1">
      <c r="A637" s="129"/>
      <c r="B637" s="95" t="s">
        <v>51</v>
      </c>
      <c r="C637" s="283"/>
      <c r="D637" s="96" t="s">
        <v>20</v>
      </c>
      <c r="E637" s="96" t="s">
        <v>16</v>
      </c>
      <c r="F637" s="96" t="s">
        <v>234</v>
      </c>
      <c r="G637" s="96" t="s">
        <v>50</v>
      </c>
      <c r="H637" s="126">
        <f t="shared" si="281"/>
        <v>0</v>
      </c>
      <c r="I637" s="127">
        <f>I638</f>
        <v>0</v>
      </c>
      <c r="J637" s="127">
        <f>J638</f>
        <v>0</v>
      </c>
      <c r="K637" s="127">
        <f>K638</f>
        <v>0</v>
      </c>
      <c r="L637" s="127">
        <f>L638</f>
        <v>0</v>
      </c>
    </row>
    <row r="638" spans="1:13" s="131" customFormat="1" ht="25.5" hidden="1">
      <c r="A638" s="129"/>
      <c r="B638" s="95" t="s">
        <v>54</v>
      </c>
      <c r="C638" s="283"/>
      <c r="D638" s="96" t="s">
        <v>20</v>
      </c>
      <c r="E638" s="96" t="s">
        <v>16</v>
      </c>
      <c r="F638" s="96" t="s">
        <v>234</v>
      </c>
      <c r="G638" s="96" t="s">
        <v>48</v>
      </c>
      <c r="H638" s="126">
        <f>I638+J638+K638+L638</f>
        <v>0</v>
      </c>
      <c r="I638" s="245">
        <v>0</v>
      </c>
      <c r="J638" s="245">
        <v>0</v>
      </c>
      <c r="K638" s="245">
        <v>0</v>
      </c>
      <c r="L638" s="245">
        <v>0</v>
      </c>
    </row>
    <row r="639" spans="1:13" s="132" customFormat="1" ht="165.75" hidden="1">
      <c r="A639" s="129"/>
      <c r="B639" s="95" t="s">
        <v>493</v>
      </c>
      <c r="C639" s="95"/>
      <c r="D639" s="96" t="s">
        <v>20</v>
      </c>
      <c r="E639" s="96" t="s">
        <v>16</v>
      </c>
      <c r="F639" s="96" t="s">
        <v>235</v>
      </c>
      <c r="G639" s="96"/>
      <c r="H639" s="153">
        <f>SUM(I639:L639)</f>
        <v>0</v>
      </c>
      <c r="I639" s="154">
        <f>I640</f>
        <v>0</v>
      </c>
      <c r="J639" s="154">
        <f>J640</f>
        <v>0</v>
      </c>
      <c r="K639" s="154">
        <f>K640</f>
        <v>0</v>
      </c>
      <c r="L639" s="154">
        <f>L640</f>
        <v>0</v>
      </c>
      <c r="M639" s="226"/>
    </row>
    <row r="640" spans="1:13" s="131" customFormat="1" ht="54.75" hidden="1" customHeight="1">
      <c r="A640" s="129"/>
      <c r="B640" s="95" t="s">
        <v>88</v>
      </c>
      <c r="C640" s="283"/>
      <c r="D640" s="96" t="s">
        <v>20</v>
      </c>
      <c r="E640" s="96" t="s">
        <v>16</v>
      </c>
      <c r="F640" s="96" t="s">
        <v>235</v>
      </c>
      <c r="G640" s="96" t="s">
        <v>49</v>
      </c>
      <c r="H640" s="153">
        <f t="shared" ref="H640:H641" si="283">I640+J640+K640+L640</f>
        <v>0</v>
      </c>
      <c r="I640" s="154">
        <f>I641</f>
        <v>0</v>
      </c>
      <c r="J640" s="154">
        <f t="shared" ref="J640:L640" si="284">J641</f>
        <v>0</v>
      </c>
      <c r="K640" s="154">
        <f t="shared" si="284"/>
        <v>0</v>
      </c>
      <c r="L640" s="154">
        <f t="shared" si="284"/>
        <v>0</v>
      </c>
    </row>
    <row r="641" spans="1:12" s="131" customFormat="1" ht="22.5" hidden="1" customHeight="1">
      <c r="A641" s="129"/>
      <c r="B641" s="95" t="s">
        <v>51</v>
      </c>
      <c r="C641" s="283"/>
      <c r="D641" s="96" t="s">
        <v>20</v>
      </c>
      <c r="E641" s="96" t="s">
        <v>16</v>
      </c>
      <c r="F641" s="96" t="s">
        <v>235</v>
      </c>
      <c r="G641" s="96" t="s">
        <v>50</v>
      </c>
      <c r="H641" s="153">
        <f t="shared" si="283"/>
        <v>0</v>
      </c>
      <c r="I641" s="154">
        <f>I642</f>
        <v>0</v>
      </c>
      <c r="J641" s="154">
        <f>J642</f>
        <v>0</v>
      </c>
      <c r="K641" s="154">
        <f>K642</f>
        <v>0</v>
      </c>
      <c r="L641" s="154">
        <f>L642</f>
        <v>0</v>
      </c>
    </row>
    <row r="642" spans="1:12" s="131" customFormat="1" ht="25.5" hidden="1">
      <c r="A642" s="129"/>
      <c r="B642" s="95" t="s">
        <v>54</v>
      </c>
      <c r="C642" s="283"/>
      <c r="D642" s="96" t="s">
        <v>20</v>
      </c>
      <c r="E642" s="96" t="s">
        <v>16</v>
      </c>
      <c r="F642" s="96" t="s">
        <v>235</v>
      </c>
      <c r="G642" s="96" t="s">
        <v>48</v>
      </c>
      <c r="H642" s="153">
        <f>I642+J642+K642+L642</f>
        <v>0</v>
      </c>
      <c r="I642" s="154">
        <v>0</v>
      </c>
      <c r="J642" s="268">
        <v>0</v>
      </c>
      <c r="K642" s="268">
        <v>0</v>
      </c>
      <c r="L642" s="268">
        <v>0</v>
      </c>
    </row>
    <row r="643" spans="1:12" s="229" customFormat="1" ht="57" customHeight="1">
      <c r="A643" s="214"/>
      <c r="B643" s="211" t="s">
        <v>588</v>
      </c>
      <c r="C643" s="211"/>
      <c r="D643" s="227" t="s">
        <v>20</v>
      </c>
      <c r="E643" s="227" t="s">
        <v>16</v>
      </c>
      <c r="F643" s="227" t="s">
        <v>592</v>
      </c>
      <c r="G643" s="125"/>
      <c r="H643" s="215">
        <f>SUM(I643:L643)</f>
        <v>100</v>
      </c>
      <c r="I643" s="228">
        <f>I644</f>
        <v>0</v>
      </c>
      <c r="J643" s="228">
        <f t="shared" ref="J643" si="285">J644</f>
        <v>0</v>
      </c>
      <c r="K643" s="228">
        <f t="shared" ref="K643" si="286">K644</f>
        <v>0</v>
      </c>
      <c r="L643" s="228">
        <f t="shared" ref="L643" si="287">L644</f>
        <v>100</v>
      </c>
    </row>
    <row r="644" spans="1:12" s="218" customFormat="1" ht="51">
      <c r="A644" s="214"/>
      <c r="B644" s="211" t="s">
        <v>224</v>
      </c>
      <c r="C644" s="211"/>
      <c r="D644" s="227" t="s">
        <v>20</v>
      </c>
      <c r="E644" s="227" t="s">
        <v>16</v>
      </c>
      <c r="F644" s="227" t="s">
        <v>592</v>
      </c>
      <c r="G644" s="125" t="s">
        <v>49</v>
      </c>
      <c r="H644" s="215">
        <f>H645</f>
        <v>100</v>
      </c>
      <c r="I644" s="216">
        <f t="shared" ref="I644:L645" si="288">I645</f>
        <v>0</v>
      </c>
      <c r="J644" s="216">
        <f t="shared" si="288"/>
        <v>0</v>
      </c>
      <c r="K644" s="216">
        <f t="shared" si="288"/>
        <v>0</v>
      </c>
      <c r="L644" s="216">
        <f t="shared" si="288"/>
        <v>100</v>
      </c>
    </row>
    <row r="645" spans="1:12" s="218" customFormat="1">
      <c r="A645" s="214"/>
      <c r="B645" s="211" t="s">
        <v>51</v>
      </c>
      <c r="C645" s="211"/>
      <c r="D645" s="227" t="s">
        <v>20</v>
      </c>
      <c r="E645" s="227" t="s">
        <v>16</v>
      </c>
      <c r="F645" s="227" t="s">
        <v>592</v>
      </c>
      <c r="G645" s="125" t="s">
        <v>50</v>
      </c>
      <c r="H645" s="215">
        <f>I645+J645+K645+L645</f>
        <v>100</v>
      </c>
      <c r="I645" s="216">
        <f t="shared" si="288"/>
        <v>0</v>
      </c>
      <c r="J645" s="216">
        <f t="shared" si="288"/>
        <v>0</v>
      </c>
      <c r="K645" s="216">
        <f t="shared" si="288"/>
        <v>0</v>
      </c>
      <c r="L645" s="216">
        <f t="shared" si="288"/>
        <v>100</v>
      </c>
    </row>
    <row r="646" spans="1:12" s="229" customFormat="1" ht="25.5">
      <c r="A646" s="214"/>
      <c r="B646" s="211" t="s">
        <v>54</v>
      </c>
      <c r="C646" s="211"/>
      <c r="D646" s="227" t="s">
        <v>20</v>
      </c>
      <c r="E646" s="227" t="s">
        <v>16</v>
      </c>
      <c r="F646" s="227" t="s">
        <v>592</v>
      </c>
      <c r="G646" s="125" t="s">
        <v>48</v>
      </c>
      <c r="H646" s="215">
        <f>I646+J646+K646+L646</f>
        <v>100</v>
      </c>
      <c r="I646" s="228">
        <v>0</v>
      </c>
      <c r="J646" s="228">
        <v>0</v>
      </c>
      <c r="K646" s="228">
        <v>0</v>
      </c>
      <c r="L646" s="228">
        <f>100</f>
        <v>100</v>
      </c>
    </row>
    <row r="647" spans="1:12" s="131" customFormat="1" ht="38.25" hidden="1">
      <c r="A647" s="129"/>
      <c r="B647" s="95" t="s">
        <v>236</v>
      </c>
      <c r="C647" s="283"/>
      <c r="D647" s="96" t="s">
        <v>20</v>
      </c>
      <c r="E647" s="96" t="s">
        <v>16</v>
      </c>
      <c r="F647" s="96" t="s">
        <v>237</v>
      </c>
      <c r="G647" s="96"/>
      <c r="H647" s="153">
        <f>SUM(I647:L647)</f>
        <v>0</v>
      </c>
      <c r="I647" s="154">
        <f>I648+I652</f>
        <v>0</v>
      </c>
      <c r="J647" s="154">
        <f t="shared" ref="J647:L647" si="289">J648+J652</f>
        <v>0</v>
      </c>
      <c r="K647" s="154">
        <f t="shared" si="289"/>
        <v>0</v>
      </c>
      <c r="L647" s="154">
        <f t="shared" si="289"/>
        <v>0</v>
      </c>
    </row>
    <row r="648" spans="1:12" s="240" customFormat="1" ht="38.25" hidden="1">
      <c r="A648" s="284"/>
      <c r="B648" s="211" t="s">
        <v>200</v>
      </c>
      <c r="C648" s="272"/>
      <c r="D648" s="96" t="s">
        <v>20</v>
      </c>
      <c r="E648" s="96" t="s">
        <v>16</v>
      </c>
      <c r="F648" s="96" t="s">
        <v>238</v>
      </c>
      <c r="G648" s="125"/>
      <c r="H648" s="215">
        <f t="shared" ref="H648:H650" si="290">I648+J648+K648+L648</f>
        <v>0</v>
      </c>
      <c r="I648" s="216">
        <f>I649</f>
        <v>0</v>
      </c>
      <c r="J648" s="216">
        <f t="shared" ref="J648:L649" si="291">J649</f>
        <v>0</v>
      </c>
      <c r="K648" s="216">
        <f t="shared" si="291"/>
        <v>0</v>
      </c>
      <c r="L648" s="216">
        <f t="shared" si="291"/>
        <v>0</v>
      </c>
    </row>
    <row r="649" spans="1:12" s="240" customFormat="1" ht="54.75" hidden="1" customHeight="1">
      <c r="A649" s="219"/>
      <c r="B649" s="211" t="s">
        <v>88</v>
      </c>
      <c r="C649" s="243"/>
      <c r="D649" s="96" t="s">
        <v>20</v>
      </c>
      <c r="E649" s="96" t="s">
        <v>16</v>
      </c>
      <c r="F649" s="96" t="s">
        <v>238</v>
      </c>
      <c r="G649" s="125" t="s">
        <v>49</v>
      </c>
      <c r="H649" s="215">
        <f t="shared" si="290"/>
        <v>0</v>
      </c>
      <c r="I649" s="216">
        <f>I650</f>
        <v>0</v>
      </c>
      <c r="J649" s="216">
        <f t="shared" si="291"/>
        <v>0</v>
      </c>
      <c r="K649" s="216">
        <f t="shared" si="291"/>
        <v>0</v>
      </c>
      <c r="L649" s="216">
        <f t="shared" si="291"/>
        <v>0</v>
      </c>
    </row>
    <row r="650" spans="1:12" s="240" customFormat="1" ht="22.5" hidden="1" customHeight="1">
      <c r="A650" s="219"/>
      <c r="B650" s="211" t="s">
        <v>51</v>
      </c>
      <c r="C650" s="243"/>
      <c r="D650" s="96" t="s">
        <v>20</v>
      </c>
      <c r="E650" s="96" t="s">
        <v>16</v>
      </c>
      <c r="F650" s="96" t="s">
        <v>238</v>
      </c>
      <c r="G650" s="125" t="s">
        <v>50</v>
      </c>
      <c r="H650" s="215">
        <f t="shared" si="290"/>
        <v>0</v>
      </c>
      <c r="I650" s="216">
        <f>I651</f>
        <v>0</v>
      </c>
      <c r="J650" s="216">
        <f>J651</f>
        <v>0</v>
      </c>
      <c r="K650" s="216">
        <f>K651</f>
        <v>0</v>
      </c>
      <c r="L650" s="216">
        <f>L651</f>
        <v>0</v>
      </c>
    </row>
    <row r="651" spans="1:12" s="240" customFormat="1" ht="76.5" hidden="1">
      <c r="A651" s="219"/>
      <c r="B651" s="211" t="s">
        <v>52</v>
      </c>
      <c r="C651" s="243"/>
      <c r="D651" s="96" t="s">
        <v>20</v>
      </c>
      <c r="E651" s="96" t="s">
        <v>16</v>
      </c>
      <c r="F651" s="96" t="s">
        <v>238</v>
      </c>
      <c r="G651" s="125" t="s">
        <v>53</v>
      </c>
      <c r="H651" s="215">
        <f>I651+J651+K651+L651</f>
        <v>0</v>
      </c>
      <c r="I651" s="216">
        <v>0</v>
      </c>
      <c r="J651" s="282">
        <v>0</v>
      </c>
      <c r="K651" s="282">
        <v>0</v>
      </c>
      <c r="L651" s="282">
        <v>0</v>
      </c>
    </row>
    <row r="652" spans="1:12" s="131" customFormat="1" ht="318.75" hidden="1">
      <c r="A652" s="129"/>
      <c r="B652" s="55" t="s">
        <v>494</v>
      </c>
      <c r="C652" s="283"/>
      <c r="D652" s="96" t="s">
        <v>240</v>
      </c>
      <c r="E652" s="96" t="s">
        <v>16</v>
      </c>
      <c r="F652" s="96" t="s">
        <v>239</v>
      </c>
      <c r="G652" s="96"/>
      <c r="H652" s="153">
        <f>SUM(I652:L652)</f>
        <v>0</v>
      </c>
      <c r="I652" s="154">
        <f>I653</f>
        <v>0</v>
      </c>
      <c r="J652" s="154">
        <f t="shared" ref="J652:L653" si="292">J653</f>
        <v>0</v>
      </c>
      <c r="K652" s="154">
        <f t="shared" si="292"/>
        <v>0</v>
      </c>
      <c r="L652" s="154">
        <f t="shared" si="292"/>
        <v>0</v>
      </c>
    </row>
    <row r="653" spans="1:12" s="240" customFormat="1" ht="54.75" hidden="1" customHeight="1">
      <c r="A653" s="219"/>
      <c r="B653" s="211" t="s">
        <v>88</v>
      </c>
      <c r="C653" s="243"/>
      <c r="D653" s="96" t="s">
        <v>20</v>
      </c>
      <c r="E653" s="96" t="s">
        <v>16</v>
      </c>
      <c r="F653" s="96" t="s">
        <v>239</v>
      </c>
      <c r="G653" s="125" t="s">
        <v>49</v>
      </c>
      <c r="H653" s="215">
        <f t="shared" ref="H653:H654" si="293">I653+J653+K653+L653</f>
        <v>0</v>
      </c>
      <c r="I653" s="216">
        <f>I654</f>
        <v>0</v>
      </c>
      <c r="J653" s="216">
        <f t="shared" si="292"/>
        <v>0</v>
      </c>
      <c r="K653" s="216">
        <f t="shared" si="292"/>
        <v>0</v>
      </c>
      <c r="L653" s="216">
        <f t="shared" si="292"/>
        <v>0</v>
      </c>
    </row>
    <row r="654" spans="1:12" s="240" customFormat="1" ht="22.5" hidden="1" customHeight="1">
      <c r="A654" s="219"/>
      <c r="B654" s="211" t="s">
        <v>51</v>
      </c>
      <c r="C654" s="243"/>
      <c r="D654" s="96" t="s">
        <v>20</v>
      </c>
      <c r="E654" s="96" t="s">
        <v>16</v>
      </c>
      <c r="F654" s="96" t="s">
        <v>239</v>
      </c>
      <c r="G654" s="125" t="s">
        <v>50</v>
      </c>
      <c r="H654" s="215">
        <f t="shared" si="293"/>
        <v>0</v>
      </c>
      <c r="I654" s="216">
        <f>I655</f>
        <v>0</v>
      </c>
      <c r="J654" s="216">
        <f>J655</f>
        <v>0</v>
      </c>
      <c r="K654" s="216">
        <f>K655</f>
        <v>0</v>
      </c>
      <c r="L654" s="216">
        <f>L655</f>
        <v>0</v>
      </c>
    </row>
    <row r="655" spans="1:12" s="240" customFormat="1" ht="76.5" hidden="1">
      <c r="A655" s="219"/>
      <c r="B655" s="211" t="s">
        <v>52</v>
      </c>
      <c r="C655" s="243"/>
      <c r="D655" s="96" t="s">
        <v>20</v>
      </c>
      <c r="E655" s="96" t="s">
        <v>16</v>
      </c>
      <c r="F655" s="96" t="s">
        <v>239</v>
      </c>
      <c r="G655" s="125" t="s">
        <v>53</v>
      </c>
      <c r="H655" s="215">
        <f>I655+J655+K655+L655</f>
        <v>0</v>
      </c>
      <c r="I655" s="216">
        <v>0</v>
      </c>
      <c r="J655" s="282">
        <v>0</v>
      </c>
      <c r="K655" s="282">
        <v>0</v>
      </c>
      <c r="L655" s="282">
        <v>0</v>
      </c>
    </row>
    <row r="656" spans="1:12" s="240" customFormat="1" ht="38.25" hidden="1">
      <c r="A656" s="219"/>
      <c r="B656" s="211" t="s">
        <v>406</v>
      </c>
      <c r="C656" s="243"/>
      <c r="D656" s="96" t="s">
        <v>20</v>
      </c>
      <c r="E656" s="96" t="s">
        <v>16</v>
      </c>
      <c r="F656" s="96" t="s">
        <v>407</v>
      </c>
      <c r="G656" s="125"/>
      <c r="H656" s="153">
        <f t="shared" ref="H656:H659" si="294">I656+J656+K656+L656</f>
        <v>0</v>
      </c>
      <c r="I656" s="216">
        <f>I657</f>
        <v>0</v>
      </c>
      <c r="J656" s="216">
        <f t="shared" ref="J656:L658" si="295">J657</f>
        <v>0</v>
      </c>
      <c r="K656" s="216">
        <f t="shared" si="295"/>
        <v>0</v>
      </c>
      <c r="L656" s="216">
        <f t="shared" si="295"/>
        <v>0</v>
      </c>
    </row>
    <row r="657" spans="1:13" s="240" customFormat="1" ht="25.5" hidden="1">
      <c r="A657" s="219"/>
      <c r="B657" s="95" t="s">
        <v>539</v>
      </c>
      <c r="C657" s="243"/>
      <c r="D657" s="96" t="s">
        <v>20</v>
      </c>
      <c r="E657" s="96" t="s">
        <v>16</v>
      </c>
      <c r="F657" s="96" t="s">
        <v>567</v>
      </c>
      <c r="G657" s="125"/>
      <c r="H657" s="153">
        <f t="shared" si="294"/>
        <v>0</v>
      </c>
      <c r="I657" s="216">
        <f>I658</f>
        <v>0</v>
      </c>
      <c r="J657" s="216">
        <f t="shared" si="295"/>
        <v>0</v>
      </c>
      <c r="K657" s="216">
        <f t="shared" si="295"/>
        <v>0</v>
      </c>
      <c r="L657" s="216">
        <f t="shared" si="295"/>
        <v>0</v>
      </c>
    </row>
    <row r="658" spans="1:13" s="131" customFormat="1" ht="54.75" hidden="1" customHeight="1">
      <c r="A658" s="129"/>
      <c r="B658" s="95" t="s">
        <v>88</v>
      </c>
      <c r="C658" s="283"/>
      <c r="D658" s="96" t="s">
        <v>20</v>
      </c>
      <c r="E658" s="96" t="s">
        <v>16</v>
      </c>
      <c r="F658" s="96" t="s">
        <v>567</v>
      </c>
      <c r="G658" s="96" t="s">
        <v>49</v>
      </c>
      <c r="H658" s="153">
        <f t="shared" si="294"/>
        <v>0</v>
      </c>
      <c r="I658" s="154">
        <f>I659</f>
        <v>0</v>
      </c>
      <c r="J658" s="154">
        <f t="shared" si="295"/>
        <v>0</v>
      </c>
      <c r="K658" s="154">
        <f t="shared" si="295"/>
        <v>0</v>
      </c>
      <c r="L658" s="154">
        <f t="shared" si="295"/>
        <v>0</v>
      </c>
    </row>
    <row r="659" spans="1:13" s="131" customFormat="1" ht="22.5" hidden="1" customHeight="1">
      <c r="A659" s="129"/>
      <c r="B659" s="95" t="s">
        <v>51</v>
      </c>
      <c r="C659" s="283"/>
      <c r="D659" s="96" t="s">
        <v>20</v>
      </c>
      <c r="E659" s="96" t="s">
        <v>16</v>
      </c>
      <c r="F659" s="96" t="s">
        <v>567</v>
      </c>
      <c r="G659" s="96" t="s">
        <v>50</v>
      </c>
      <c r="H659" s="153">
        <f t="shared" si="294"/>
        <v>0</v>
      </c>
      <c r="I659" s="154">
        <f>I660</f>
        <v>0</v>
      </c>
      <c r="J659" s="154">
        <f>J660</f>
        <v>0</v>
      </c>
      <c r="K659" s="154">
        <f>K660</f>
        <v>0</v>
      </c>
      <c r="L659" s="154">
        <f>L660</f>
        <v>0</v>
      </c>
    </row>
    <row r="660" spans="1:13" s="131" customFormat="1" ht="25.5" hidden="1">
      <c r="A660" s="129"/>
      <c r="B660" s="95" t="s">
        <v>54</v>
      </c>
      <c r="C660" s="283"/>
      <c r="D660" s="96" t="s">
        <v>20</v>
      </c>
      <c r="E660" s="96" t="s">
        <v>16</v>
      </c>
      <c r="F660" s="96" t="s">
        <v>567</v>
      </c>
      <c r="G660" s="96" t="s">
        <v>48</v>
      </c>
      <c r="H660" s="153">
        <f>I660+J660+K660+L660</f>
        <v>0</v>
      </c>
      <c r="I660" s="154">
        <v>0</v>
      </c>
      <c r="J660" s="268">
        <v>0</v>
      </c>
      <c r="K660" s="268">
        <v>0</v>
      </c>
      <c r="L660" s="268">
        <v>0</v>
      </c>
    </row>
    <row r="661" spans="1:13" s="240" customFormat="1" ht="51" hidden="1">
      <c r="A661" s="219"/>
      <c r="B661" s="211" t="s">
        <v>408</v>
      </c>
      <c r="C661" s="243"/>
      <c r="D661" s="96" t="s">
        <v>20</v>
      </c>
      <c r="E661" s="96" t="s">
        <v>16</v>
      </c>
      <c r="F661" s="96" t="s">
        <v>409</v>
      </c>
      <c r="G661" s="125"/>
      <c r="H661" s="153">
        <f t="shared" ref="H661:H664" si="296">I661+J661+K661+L661</f>
        <v>0</v>
      </c>
      <c r="I661" s="216">
        <f>I662</f>
        <v>0</v>
      </c>
      <c r="J661" s="216">
        <f t="shared" ref="J661:L663" si="297">J662</f>
        <v>0</v>
      </c>
      <c r="K661" s="216">
        <f t="shared" si="297"/>
        <v>0</v>
      </c>
      <c r="L661" s="216">
        <f t="shared" si="297"/>
        <v>0</v>
      </c>
    </row>
    <row r="662" spans="1:13" s="240" customFormat="1" ht="25.5" hidden="1">
      <c r="A662" s="219"/>
      <c r="B662" s="95" t="s">
        <v>539</v>
      </c>
      <c r="C662" s="243"/>
      <c r="D662" s="96" t="s">
        <v>20</v>
      </c>
      <c r="E662" s="96" t="s">
        <v>16</v>
      </c>
      <c r="F662" s="96" t="s">
        <v>566</v>
      </c>
      <c r="G662" s="125"/>
      <c r="H662" s="153">
        <f t="shared" si="296"/>
        <v>0</v>
      </c>
      <c r="I662" s="216">
        <f>I663</f>
        <v>0</v>
      </c>
      <c r="J662" s="216">
        <f t="shared" si="297"/>
        <v>0</v>
      </c>
      <c r="K662" s="216">
        <f t="shared" si="297"/>
        <v>0</v>
      </c>
      <c r="L662" s="216">
        <f t="shared" si="297"/>
        <v>0</v>
      </c>
    </row>
    <row r="663" spans="1:13" s="131" customFormat="1" ht="54.75" hidden="1" customHeight="1">
      <c r="A663" s="129"/>
      <c r="B663" s="95" t="s">
        <v>88</v>
      </c>
      <c r="C663" s="283"/>
      <c r="D663" s="96" t="s">
        <v>20</v>
      </c>
      <c r="E663" s="96" t="s">
        <v>16</v>
      </c>
      <c r="F663" s="96" t="s">
        <v>566</v>
      </c>
      <c r="G663" s="96" t="s">
        <v>49</v>
      </c>
      <c r="H663" s="153">
        <f t="shared" si="296"/>
        <v>0</v>
      </c>
      <c r="I663" s="154">
        <f>I664</f>
        <v>0</v>
      </c>
      <c r="J663" s="154">
        <f t="shared" si="297"/>
        <v>0</v>
      </c>
      <c r="K663" s="154">
        <f t="shared" si="297"/>
        <v>0</v>
      </c>
      <c r="L663" s="154">
        <f t="shared" si="297"/>
        <v>0</v>
      </c>
    </row>
    <row r="664" spans="1:13" s="131" customFormat="1" ht="22.5" hidden="1" customHeight="1">
      <c r="A664" s="129"/>
      <c r="B664" s="95" t="s">
        <v>51</v>
      </c>
      <c r="C664" s="283"/>
      <c r="D664" s="96" t="s">
        <v>20</v>
      </c>
      <c r="E664" s="96" t="s">
        <v>16</v>
      </c>
      <c r="F664" s="96" t="s">
        <v>566</v>
      </c>
      <c r="G664" s="96" t="s">
        <v>50</v>
      </c>
      <c r="H664" s="153">
        <f t="shared" si="296"/>
        <v>0</v>
      </c>
      <c r="I664" s="154">
        <f>I665</f>
        <v>0</v>
      </c>
      <c r="J664" s="154">
        <f>J665</f>
        <v>0</v>
      </c>
      <c r="K664" s="154">
        <f>K665</f>
        <v>0</v>
      </c>
      <c r="L664" s="154">
        <f>L665</f>
        <v>0</v>
      </c>
    </row>
    <row r="665" spans="1:13" s="131" customFormat="1" ht="25.5" hidden="1">
      <c r="A665" s="129"/>
      <c r="B665" s="95" t="s">
        <v>54</v>
      </c>
      <c r="C665" s="283"/>
      <c r="D665" s="96" t="s">
        <v>20</v>
      </c>
      <c r="E665" s="96" t="s">
        <v>16</v>
      </c>
      <c r="F665" s="96" t="s">
        <v>566</v>
      </c>
      <c r="G665" s="96" t="s">
        <v>48</v>
      </c>
      <c r="H665" s="153">
        <f>I665+J665+K665+L665</f>
        <v>0</v>
      </c>
      <c r="I665" s="154">
        <v>0</v>
      </c>
      <c r="J665" s="268">
        <v>0</v>
      </c>
      <c r="K665" s="268">
        <v>0</v>
      </c>
      <c r="L665" s="268">
        <v>0</v>
      </c>
    </row>
    <row r="666" spans="1:13" s="132" customFormat="1" ht="51">
      <c r="A666" s="129"/>
      <c r="B666" s="95" t="s">
        <v>516</v>
      </c>
      <c r="C666" s="95"/>
      <c r="D666" s="96" t="s">
        <v>20</v>
      </c>
      <c r="E666" s="96" t="s">
        <v>16</v>
      </c>
      <c r="F666" s="96" t="s">
        <v>221</v>
      </c>
      <c r="G666" s="96"/>
      <c r="H666" s="153">
        <f>I666+J666+K666+L666</f>
        <v>425</v>
      </c>
      <c r="I666" s="154">
        <f>I667</f>
        <v>0</v>
      </c>
      <c r="J666" s="154">
        <f t="shared" ref="J666:L666" si="298">J667</f>
        <v>0</v>
      </c>
      <c r="K666" s="154">
        <f t="shared" si="298"/>
        <v>0</v>
      </c>
      <c r="L666" s="154">
        <f t="shared" si="298"/>
        <v>425</v>
      </c>
      <c r="M666" s="226"/>
    </row>
    <row r="667" spans="1:13" s="132" customFormat="1" ht="38.25">
      <c r="A667" s="129"/>
      <c r="B667" s="95" t="s">
        <v>241</v>
      </c>
      <c r="C667" s="95"/>
      <c r="D667" s="96" t="s">
        <v>20</v>
      </c>
      <c r="E667" s="96" t="s">
        <v>16</v>
      </c>
      <c r="F667" s="96" t="s">
        <v>223</v>
      </c>
      <c r="G667" s="96"/>
      <c r="H667" s="153">
        <f>SUM(I667:L667)</f>
        <v>425</v>
      </c>
      <c r="I667" s="154">
        <f>I668+I672+I676</f>
        <v>0</v>
      </c>
      <c r="J667" s="154">
        <f t="shared" ref="J667:L667" si="299">J668+J672+J676</f>
        <v>0</v>
      </c>
      <c r="K667" s="154">
        <f t="shared" si="299"/>
        <v>0</v>
      </c>
      <c r="L667" s="154">
        <f t="shared" si="299"/>
        <v>425</v>
      </c>
      <c r="M667" s="226"/>
    </row>
    <row r="668" spans="1:13" s="131" customFormat="1" ht="38.25" hidden="1">
      <c r="A668" s="190"/>
      <c r="B668" s="95" t="s">
        <v>200</v>
      </c>
      <c r="C668" s="191"/>
      <c r="D668" s="96" t="s">
        <v>20</v>
      </c>
      <c r="E668" s="96" t="s">
        <v>16</v>
      </c>
      <c r="F668" s="96" t="s">
        <v>242</v>
      </c>
      <c r="G668" s="96"/>
      <c r="H668" s="153">
        <f t="shared" ref="H668:H670" si="300">I668+J668+K668+L668</f>
        <v>0</v>
      </c>
      <c r="I668" s="154">
        <f>I669</f>
        <v>0</v>
      </c>
      <c r="J668" s="154">
        <f t="shared" ref="J668:L669" si="301">J669</f>
        <v>0</v>
      </c>
      <c r="K668" s="154">
        <f t="shared" si="301"/>
        <v>0</v>
      </c>
      <c r="L668" s="154">
        <f t="shared" si="301"/>
        <v>0</v>
      </c>
    </row>
    <row r="669" spans="1:13" s="131" customFormat="1" ht="54.75" hidden="1" customHeight="1">
      <c r="A669" s="129"/>
      <c r="B669" s="95" t="s">
        <v>88</v>
      </c>
      <c r="C669" s="283"/>
      <c r="D669" s="96" t="s">
        <v>20</v>
      </c>
      <c r="E669" s="96" t="s">
        <v>16</v>
      </c>
      <c r="F669" s="96" t="s">
        <v>242</v>
      </c>
      <c r="G669" s="96" t="s">
        <v>49</v>
      </c>
      <c r="H669" s="153">
        <f t="shared" si="300"/>
        <v>0</v>
      </c>
      <c r="I669" s="154">
        <f>I670</f>
        <v>0</v>
      </c>
      <c r="J669" s="154">
        <f t="shared" si="301"/>
        <v>0</v>
      </c>
      <c r="K669" s="154">
        <f t="shared" si="301"/>
        <v>0</v>
      </c>
      <c r="L669" s="154">
        <f t="shared" si="301"/>
        <v>0</v>
      </c>
    </row>
    <row r="670" spans="1:13" s="131" customFormat="1" ht="22.5" hidden="1" customHeight="1">
      <c r="A670" s="129"/>
      <c r="B670" s="95" t="s">
        <v>51</v>
      </c>
      <c r="C670" s="283"/>
      <c r="D670" s="96" t="s">
        <v>20</v>
      </c>
      <c r="E670" s="96" t="s">
        <v>16</v>
      </c>
      <c r="F670" s="96" t="s">
        <v>242</v>
      </c>
      <c r="G670" s="96" t="s">
        <v>50</v>
      </c>
      <c r="H670" s="153">
        <f t="shared" si="300"/>
        <v>0</v>
      </c>
      <c r="I670" s="154">
        <f>I671</f>
        <v>0</v>
      </c>
      <c r="J670" s="154">
        <f>J671</f>
        <v>0</v>
      </c>
      <c r="K670" s="154">
        <f>K671</f>
        <v>0</v>
      </c>
      <c r="L670" s="154">
        <f>L671</f>
        <v>0</v>
      </c>
    </row>
    <row r="671" spans="1:13" s="131" customFormat="1" ht="76.5" hidden="1">
      <c r="A671" s="129"/>
      <c r="B671" s="95" t="s">
        <v>52</v>
      </c>
      <c r="C671" s="283"/>
      <c r="D671" s="96" t="s">
        <v>20</v>
      </c>
      <c r="E671" s="96" t="s">
        <v>16</v>
      </c>
      <c r="F671" s="96" t="s">
        <v>242</v>
      </c>
      <c r="G671" s="96" t="s">
        <v>53</v>
      </c>
      <c r="H671" s="153">
        <f>I671+J671+K671+L671</f>
        <v>0</v>
      </c>
      <c r="I671" s="154">
        <v>0</v>
      </c>
      <c r="J671" s="268">
        <v>0</v>
      </c>
      <c r="K671" s="268">
        <v>0</v>
      </c>
      <c r="L671" s="268">
        <v>0</v>
      </c>
    </row>
    <row r="672" spans="1:13" s="131" customFormat="1" ht="318.75" hidden="1">
      <c r="A672" s="129"/>
      <c r="B672" s="56" t="s">
        <v>494</v>
      </c>
      <c r="C672" s="283"/>
      <c r="D672" s="96" t="s">
        <v>240</v>
      </c>
      <c r="E672" s="96" t="s">
        <v>16</v>
      </c>
      <c r="F672" s="96" t="s">
        <v>243</v>
      </c>
      <c r="G672" s="96"/>
      <c r="H672" s="153">
        <f>SUM(I672:L672)</f>
        <v>0</v>
      </c>
      <c r="I672" s="154">
        <f>I673</f>
        <v>0</v>
      </c>
      <c r="J672" s="154">
        <f t="shared" ref="J672:L673" si="302">J673</f>
        <v>0</v>
      </c>
      <c r="K672" s="154">
        <f t="shared" si="302"/>
        <v>0</v>
      </c>
      <c r="L672" s="154">
        <f t="shared" si="302"/>
        <v>0</v>
      </c>
    </row>
    <row r="673" spans="1:12" s="131" customFormat="1" ht="54.75" hidden="1" customHeight="1">
      <c r="A673" s="129"/>
      <c r="B673" s="95" t="s">
        <v>88</v>
      </c>
      <c r="C673" s="283"/>
      <c r="D673" s="96" t="s">
        <v>20</v>
      </c>
      <c r="E673" s="96" t="s">
        <v>16</v>
      </c>
      <c r="F673" s="96" t="s">
        <v>243</v>
      </c>
      <c r="G673" s="96" t="s">
        <v>49</v>
      </c>
      <c r="H673" s="153">
        <f t="shared" ref="H673:H674" si="303">I673+J673+K673+L673</f>
        <v>0</v>
      </c>
      <c r="I673" s="154">
        <f>I674</f>
        <v>0</v>
      </c>
      <c r="J673" s="154">
        <f t="shared" si="302"/>
        <v>0</v>
      </c>
      <c r="K673" s="154">
        <f t="shared" si="302"/>
        <v>0</v>
      </c>
      <c r="L673" s="154">
        <f t="shared" si="302"/>
        <v>0</v>
      </c>
    </row>
    <row r="674" spans="1:12" s="131" customFormat="1" ht="22.5" hidden="1" customHeight="1">
      <c r="A674" s="129"/>
      <c r="B674" s="95" t="s">
        <v>51</v>
      </c>
      <c r="C674" s="283"/>
      <c r="D674" s="96" t="s">
        <v>20</v>
      </c>
      <c r="E674" s="96" t="s">
        <v>16</v>
      </c>
      <c r="F674" s="96" t="s">
        <v>243</v>
      </c>
      <c r="G674" s="96" t="s">
        <v>50</v>
      </c>
      <c r="H674" s="153">
        <f t="shared" si="303"/>
        <v>0</v>
      </c>
      <c r="I674" s="154">
        <f>I675</f>
        <v>0</v>
      </c>
      <c r="J674" s="154">
        <f>J675</f>
        <v>0</v>
      </c>
      <c r="K674" s="154">
        <f>K675</f>
        <v>0</v>
      </c>
      <c r="L674" s="154">
        <f>L675</f>
        <v>0</v>
      </c>
    </row>
    <row r="675" spans="1:12" s="131" customFormat="1" ht="76.5" hidden="1">
      <c r="A675" s="129"/>
      <c r="B675" s="95" t="s">
        <v>52</v>
      </c>
      <c r="C675" s="283"/>
      <c r="D675" s="96" t="s">
        <v>20</v>
      </c>
      <c r="E675" s="96" t="s">
        <v>16</v>
      </c>
      <c r="F675" s="96" t="s">
        <v>243</v>
      </c>
      <c r="G675" s="96" t="s">
        <v>53</v>
      </c>
      <c r="H675" s="153">
        <f>I675+J675+K675+L675</f>
        <v>0</v>
      </c>
      <c r="I675" s="154">
        <v>0</v>
      </c>
      <c r="J675" s="268">
        <v>0</v>
      </c>
      <c r="K675" s="268">
        <v>0</v>
      </c>
      <c r="L675" s="268">
        <v>0</v>
      </c>
    </row>
    <row r="676" spans="1:12" s="229" customFormat="1" ht="57" customHeight="1">
      <c r="A676" s="214"/>
      <c r="B676" s="211" t="s">
        <v>588</v>
      </c>
      <c r="C676" s="211"/>
      <c r="D676" s="227" t="s">
        <v>20</v>
      </c>
      <c r="E676" s="227" t="s">
        <v>16</v>
      </c>
      <c r="F676" s="227" t="s">
        <v>591</v>
      </c>
      <c r="G676" s="125"/>
      <c r="H676" s="215">
        <f>SUM(I676:L676)</f>
        <v>425</v>
      </c>
      <c r="I676" s="228">
        <f>I677</f>
        <v>0</v>
      </c>
      <c r="J676" s="228">
        <f t="shared" ref="J676:L676" si="304">J677</f>
        <v>0</v>
      </c>
      <c r="K676" s="228">
        <f t="shared" si="304"/>
        <v>0</v>
      </c>
      <c r="L676" s="228">
        <f t="shared" si="304"/>
        <v>425</v>
      </c>
    </row>
    <row r="677" spans="1:12" s="218" customFormat="1" ht="51">
      <c r="A677" s="214"/>
      <c r="B677" s="211" t="s">
        <v>224</v>
      </c>
      <c r="C677" s="211"/>
      <c r="D677" s="227" t="s">
        <v>20</v>
      </c>
      <c r="E677" s="227" t="s">
        <v>16</v>
      </c>
      <c r="F677" s="227" t="s">
        <v>591</v>
      </c>
      <c r="G677" s="125" t="s">
        <v>49</v>
      </c>
      <c r="H677" s="215">
        <f>H678</f>
        <v>425</v>
      </c>
      <c r="I677" s="216">
        <f t="shared" ref="I677:L678" si="305">I678</f>
        <v>0</v>
      </c>
      <c r="J677" s="216">
        <f t="shared" si="305"/>
        <v>0</v>
      </c>
      <c r="K677" s="216">
        <f t="shared" si="305"/>
        <v>0</v>
      </c>
      <c r="L677" s="216">
        <f t="shared" si="305"/>
        <v>425</v>
      </c>
    </row>
    <row r="678" spans="1:12" s="218" customFormat="1">
      <c r="A678" s="214"/>
      <c r="B678" s="211" t="s">
        <v>51</v>
      </c>
      <c r="C678" s="211"/>
      <c r="D678" s="227" t="s">
        <v>20</v>
      </c>
      <c r="E678" s="227" t="s">
        <v>16</v>
      </c>
      <c r="F678" s="227" t="s">
        <v>591</v>
      </c>
      <c r="G678" s="125" t="s">
        <v>50</v>
      </c>
      <c r="H678" s="215">
        <f>I678+J678+K678+L678</f>
        <v>425</v>
      </c>
      <c r="I678" s="216">
        <f t="shared" si="305"/>
        <v>0</v>
      </c>
      <c r="J678" s="216">
        <f t="shared" si="305"/>
        <v>0</v>
      </c>
      <c r="K678" s="216">
        <f t="shared" si="305"/>
        <v>0</v>
      </c>
      <c r="L678" s="216">
        <f t="shared" si="305"/>
        <v>425</v>
      </c>
    </row>
    <row r="679" spans="1:12" s="229" customFormat="1" ht="25.5">
      <c r="A679" s="214"/>
      <c r="B679" s="211" t="s">
        <v>54</v>
      </c>
      <c r="C679" s="211"/>
      <c r="D679" s="227" t="s">
        <v>20</v>
      </c>
      <c r="E679" s="227" t="s">
        <v>16</v>
      </c>
      <c r="F679" s="227" t="s">
        <v>591</v>
      </c>
      <c r="G679" s="125" t="s">
        <v>48</v>
      </c>
      <c r="H679" s="215">
        <f>I679+J679+K679+L679</f>
        <v>425</v>
      </c>
      <c r="I679" s="228">
        <v>0</v>
      </c>
      <c r="J679" s="228">
        <v>0</v>
      </c>
      <c r="K679" s="228">
        <v>0</v>
      </c>
      <c r="L679" s="228">
        <f>260+165</f>
        <v>425</v>
      </c>
    </row>
    <row r="680" spans="1:12" s="218" customFormat="1" ht="63.75" hidden="1">
      <c r="A680" s="214"/>
      <c r="B680" s="211" t="s">
        <v>157</v>
      </c>
      <c r="C680" s="211"/>
      <c r="D680" s="125" t="s">
        <v>20</v>
      </c>
      <c r="E680" s="96" t="s">
        <v>16</v>
      </c>
      <c r="F680" s="227" t="s">
        <v>225</v>
      </c>
      <c r="G680" s="125"/>
      <c r="H680" s="215">
        <f t="shared" ref="H680" si="306">SUM(I680:L680)</f>
        <v>0</v>
      </c>
      <c r="I680" s="228">
        <f>I681</f>
        <v>0</v>
      </c>
      <c r="J680" s="228">
        <f t="shared" ref="J680:L682" si="307">J681</f>
        <v>0</v>
      </c>
      <c r="K680" s="228">
        <f t="shared" si="307"/>
        <v>0</v>
      </c>
      <c r="L680" s="228">
        <f t="shared" si="307"/>
        <v>0</v>
      </c>
    </row>
    <row r="681" spans="1:12" s="218" customFormat="1" ht="25.5" hidden="1">
      <c r="A681" s="214"/>
      <c r="B681" s="211" t="s">
        <v>217</v>
      </c>
      <c r="C681" s="211"/>
      <c r="D681" s="125" t="s">
        <v>20</v>
      </c>
      <c r="E681" s="96" t="s">
        <v>16</v>
      </c>
      <c r="F681" s="227" t="s">
        <v>226</v>
      </c>
      <c r="G681" s="125"/>
      <c r="H681" s="215">
        <f>SUM(I681:L681)</f>
        <v>0</v>
      </c>
      <c r="I681" s="228">
        <f>I682</f>
        <v>0</v>
      </c>
      <c r="J681" s="228">
        <f t="shared" si="307"/>
        <v>0</v>
      </c>
      <c r="K681" s="228">
        <f t="shared" si="307"/>
        <v>0</v>
      </c>
      <c r="L681" s="228">
        <f t="shared" si="307"/>
        <v>0</v>
      </c>
    </row>
    <row r="682" spans="1:12" s="218" customFormat="1" ht="51" hidden="1">
      <c r="A682" s="214"/>
      <c r="B682" s="211" t="s">
        <v>224</v>
      </c>
      <c r="C682" s="211"/>
      <c r="D682" s="125" t="s">
        <v>20</v>
      </c>
      <c r="E682" s="96" t="s">
        <v>16</v>
      </c>
      <c r="F682" s="227" t="s">
        <v>226</v>
      </c>
      <c r="G682" s="125" t="s">
        <v>49</v>
      </c>
      <c r="H682" s="215">
        <f>SUM(I682:L682)</f>
        <v>0</v>
      </c>
      <c r="I682" s="216">
        <f>I683</f>
        <v>0</v>
      </c>
      <c r="J682" s="216">
        <f t="shared" si="307"/>
        <v>0</v>
      </c>
      <c r="K682" s="216">
        <f t="shared" si="307"/>
        <v>0</v>
      </c>
      <c r="L682" s="216">
        <f t="shared" si="307"/>
        <v>0</v>
      </c>
    </row>
    <row r="683" spans="1:12" s="218" customFormat="1" ht="51" hidden="1">
      <c r="A683" s="214"/>
      <c r="B683" s="211" t="s">
        <v>227</v>
      </c>
      <c r="C683" s="211"/>
      <c r="D683" s="125" t="s">
        <v>20</v>
      </c>
      <c r="E683" s="96" t="s">
        <v>16</v>
      </c>
      <c r="F683" s="227" t="s">
        <v>226</v>
      </c>
      <c r="G683" s="125" t="s">
        <v>228</v>
      </c>
      <c r="H683" s="215">
        <f>SUM(I683:L683)</f>
        <v>0</v>
      </c>
      <c r="I683" s="216">
        <v>0</v>
      </c>
      <c r="J683" s="216">
        <v>0</v>
      </c>
      <c r="K683" s="216">
        <v>0</v>
      </c>
      <c r="L683" s="216">
        <v>0</v>
      </c>
    </row>
    <row r="684" spans="1:12" s="218" customFormat="1" ht="25.5">
      <c r="A684" s="222"/>
      <c r="B684" s="272" t="s">
        <v>31</v>
      </c>
      <c r="C684" s="272"/>
      <c r="D684" s="274" t="s">
        <v>20</v>
      </c>
      <c r="E684" s="274" t="s">
        <v>20</v>
      </c>
      <c r="F684" s="274"/>
      <c r="G684" s="274"/>
      <c r="H684" s="215">
        <f>I684+J684+K684+L684</f>
        <v>0</v>
      </c>
      <c r="I684" s="215">
        <f>I685+I692+I702+I706</f>
        <v>0</v>
      </c>
      <c r="J684" s="215">
        <f t="shared" ref="J684:L684" si="308">J685+J692+J702+J706</f>
        <v>0</v>
      </c>
      <c r="K684" s="215">
        <f t="shared" si="308"/>
        <v>0</v>
      </c>
      <c r="L684" s="215">
        <f t="shared" si="308"/>
        <v>0</v>
      </c>
    </row>
    <row r="685" spans="1:12" s="132" customFormat="1" ht="38.25">
      <c r="A685" s="190"/>
      <c r="B685" s="288" t="s">
        <v>161</v>
      </c>
      <c r="C685" s="191"/>
      <c r="D685" s="96" t="s">
        <v>20</v>
      </c>
      <c r="E685" s="96" t="s">
        <v>20</v>
      </c>
      <c r="F685" s="96" t="s">
        <v>301</v>
      </c>
      <c r="G685" s="119"/>
      <c r="H685" s="153">
        <f t="shared" ref="H685" si="309">I685+J685+K685+L685</f>
        <v>0</v>
      </c>
      <c r="I685" s="154">
        <f>I686</f>
        <v>0</v>
      </c>
      <c r="J685" s="154">
        <f t="shared" ref="J685:L686" si="310">J686</f>
        <v>0</v>
      </c>
      <c r="K685" s="154">
        <f t="shared" si="310"/>
        <v>0</v>
      </c>
      <c r="L685" s="154">
        <f t="shared" si="310"/>
        <v>0</v>
      </c>
    </row>
    <row r="686" spans="1:12" s="132" customFormat="1" ht="38.25">
      <c r="A686" s="190"/>
      <c r="B686" s="288" t="s">
        <v>205</v>
      </c>
      <c r="C686" s="191"/>
      <c r="D686" s="96" t="s">
        <v>20</v>
      </c>
      <c r="E686" s="96" t="s">
        <v>20</v>
      </c>
      <c r="F686" s="96" t="s">
        <v>323</v>
      </c>
      <c r="G686" s="119"/>
      <c r="H686" s="153">
        <f>SUM(I686:L686)</f>
        <v>0</v>
      </c>
      <c r="I686" s="154">
        <f>I687</f>
        <v>0</v>
      </c>
      <c r="J686" s="154">
        <f>J687</f>
        <v>0</v>
      </c>
      <c r="K686" s="154">
        <f t="shared" si="310"/>
        <v>0</v>
      </c>
      <c r="L686" s="154">
        <f t="shared" si="310"/>
        <v>0</v>
      </c>
    </row>
    <row r="687" spans="1:12" s="132" customFormat="1" ht="89.25">
      <c r="A687" s="129"/>
      <c r="B687" s="57" t="s">
        <v>495</v>
      </c>
      <c r="C687" s="95"/>
      <c r="D687" s="96" t="s">
        <v>20</v>
      </c>
      <c r="E687" s="96" t="s">
        <v>20</v>
      </c>
      <c r="F687" s="96" t="s">
        <v>322</v>
      </c>
      <c r="G687" s="96"/>
      <c r="H687" s="153">
        <f t="shared" ref="H687:H691" si="311">I687+J687+K687+L687</f>
        <v>0</v>
      </c>
      <c r="I687" s="154">
        <f t="shared" ref="I687:L688" si="312">I688</f>
        <v>0</v>
      </c>
      <c r="J687" s="154">
        <f t="shared" si="312"/>
        <v>0</v>
      </c>
      <c r="K687" s="154">
        <f t="shared" si="312"/>
        <v>0</v>
      </c>
      <c r="L687" s="154">
        <f t="shared" si="312"/>
        <v>0</v>
      </c>
    </row>
    <row r="688" spans="1:12" s="132" customFormat="1" ht="51">
      <c r="A688" s="129"/>
      <c r="B688" s="95" t="s">
        <v>88</v>
      </c>
      <c r="C688" s="95"/>
      <c r="D688" s="96" t="s">
        <v>20</v>
      </c>
      <c r="E688" s="96" t="s">
        <v>20</v>
      </c>
      <c r="F688" s="96" t="s">
        <v>322</v>
      </c>
      <c r="G688" s="96" t="s">
        <v>49</v>
      </c>
      <c r="H688" s="153">
        <f t="shared" si="311"/>
        <v>0</v>
      </c>
      <c r="I688" s="154">
        <f>I689</f>
        <v>0</v>
      </c>
      <c r="J688" s="154">
        <f>J689</f>
        <v>0</v>
      </c>
      <c r="K688" s="154">
        <f t="shared" si="312"/>
        <v>0</v>
      </c>
      <c r="L688" s="154">
        <f t="shared" si="312"/>
        <v>0</v>
      </c>
    </row>
    <row r="689" spans="1:12" s="132" customFormat="1">
      <c r="A689" s="129"/>
      <c r="B689" s="211" t="s">
        <v>51</v>
      </c>
      <c r="C689" s="95"/>
      <c r="D689" s="96" t="s">
        <v>20</v>
      </c>
      <c r="E689" s="96" t="s">
        <v>20</v>
      </c>
      <c r="F689" s="96" t="s">
        <v>322</v>
      </c>
      <c r="G689" s="125" t="s">
        <v>50</v>
      </c>
      <c r="H689" s="153">
        <f t="shared" si="311"/>
        <v>0</v>
      </c>
      <c r="I689" s="154">
        <f>I690+I691</f>
        <v>0</v>
      </c>
      <c r="J689" s="154">
        <f t="shared" ref="J689:L689" si="313">J690+J691</f>
        <v>0</v>
      </c>
      <c r="K689" s="154">
        <f t="shared" si="313"/>
        <v>0</v>
      </c>
      <c r="L689" s="154">
        <f t="shared" si="313"/>
        <v>0</v>
      </c>
    </row>
    <row r="690" spans="1:12" s="132" customFormat="1" ht="76.5">
      <c r="A690" s="129"/>
      <c r="B690" s="95" t="s">
        <v>52</v>
      </c>
      <c r="C690" s="95"/>
      <c r="D690" s="96" t="s">
        <v>20</v>
      </c>
      <c r="E690" s="96" t="s">
        <v>20</v>
      </c>
      <c r="F690" s="96" t="s">
        <v>322</v>
      </c>
      <c r="G690" s="125" t="s">
        <v>53</v>
      </c>
      <c r="H690" s="153">
        <f>SUM(I690:L690)</f>
        <v>1281.4000000000001</v>
      </c>
      <c r="I690" s="154">
        <v>0</v>
      </c>
      <c r="J690" s="154">
        <v>1281.4000000000001</v>
      </c>
      <c r="K690" s="154">
        <v>0</v>
      </c>
      <c r="L690" s="154">
        <v>0</v>
      </c>
    </row>
    <row r="691" spans="1:12" s="132" customFormat="1" ht="25.5">
      <c r="A691" s="129"/>
      <c r="B691" s="211" t="s">
        <v>54</v>
      </c>
      <c r="C691" s="95"/>
      <c r="D691" s="96" t="s">
        <v>20</v>
      </c>
      <c r="E691" s="96" t="s">
        <v>20</v>
      </c>
      <c r="F691" s="96" t="s">
        <v>322</v>
      </c>
      <c r="G691" s="125" t="s">
        <v>48</v>
      </c>
      <c r="H691" s="153">
        <f t="shared" si="311"/>
        <v>-1281.4000000000001</v>
      </c>
      <c r="I691" s="154">
        <v>0</v>
      </c>
      <c r="J691" s="154">
        <f>-1281.4</f>
        <v>-1281.4000000000001</v>
      </c>
      <c r="K691" s="154">
        <v>0</v>
      </c>
      <c r="L691" s="154">
        <v>0</v>
      </c>
    </row>
    <row r="692" spans="1:12" s="218" customFormat="1" ht="58.5" hidden="1" customHeight="1">
      <c r="A692" s="289"/>
      <c r="B692" s="95" t="s">
        <v>516</v>
      </c>
      <c r="C692" s="272"/>
      <c r="D692" s="227" t="s">
        <v>20</v>
      </c>
      <c r="E692" s="227" t="s">
        <v>20</v>
      </c>
      <c r="F692" s="227" t="s">
        <v>221</v>
      </c>
      <c r="G692" s="290"/>
      <c r="H692" s="215">
        <f>SUM(I692:L692)</f>
        <v>0</v>
      </c>
      <c r="I692" s="282">
        <f>I693</f>
        <v>0</v>
      </c>
      <c r="J692" s="282">
        <f t="shared" ref="J692:L694" si="314">J693</f>
        <v>0</v>
      </c>
      <c r="K692" s="282">
        <f t="shared" si="314"/>
        <v>0</v>
      </c>
      <c r="L692" s="282">
        <f t="shared" si="314"/>
        <v>0</v>
      </c>
    </row>
    <row r="693" spans="1:12" s="218" customFormat="1" ht="38.25" hidden="1" customHeight="1">
      <c r="A693" s="289"/>
      <c r="B693" s="95" t="s">
        <v>241</v>
      </c>
      <c r="C693" s="272"/>
      <c r="D693" s="227" t="s">
        <v>20</v>
      </c>
      <c r="E693" s="227" t="s">
        <v>20</v>
      </c>
      <c r="F693" s="227" t="s">
        <v>223</v>
      </c>
      <c r="G693" s="290"/>
      <c r="H693" s="215">
        <f>SUM(I693:L693)</f>
        <v>0</v>
      </c>
      <c r="I693" s="282">
        <f>I694+I698</f>
        <v>0</v>
      </c>
      <c r="J693" s="282">
        <f t="shared" ref="J693:L693" si="315">J694+J698</f>
        <v>0</v>
      </c>
      <c r="K693" s="282">
        <f t="shared" si="315"/>
        <v>0</v>
      </c>
      <c r="L693" s="282">
        <f t="shared" si="315"/>
        <v>0</v>
      </c>
    </row>
    <row r="694" spans="1:12" s="218" customFormat="1" ht="38.25" hidden="1" customHeight="1">
      <c r="A694" s="289"/>
      <c r="B694" s="95" t="s">
        <v>539</v>
      </c>
      <c r="C694" s="272"/>
      <c r="D694" s="227" t="s">
        <v>20</v>
      </c>
      <c r="E694" s="227" t="s">
        <v>20</v>
      </c>
      <c r="F694" s="227" t="s">
        <v>549</v>
      </c>
      <c r="G694" s="290"/>
      <c r="H694" s="215">
        <f>SUM(I694:L694)</f>
        <v>0</v>
      </c>
      <c r="I694" s="282">
        <f>I695</f>
        <v>0</v>
      </c>
      <c r="J694" s="282">
        <f t="shared" si="314"/>
        <v>0</v>
      </c>
      <c r="K694" s="282">
        <f t="shared" si="314"/>
        <v>0</v>
      </c>
      <c r="L694" s="282">
        <f t="shared" si="314"/>
        <v>0</v>
      </c>
    </row>
    <row r="695" spans="1:12" s="218" customFormat="1" ht="51" hidden="1">
      <c r="A695" s="214"/>
      <c r="B695" s="211" t="s">
        <v>224</v>
      </c>
      <c r="C695" s="211"/>
      <c r="D695" s="227" t="s">
        <v>20</v>
      </c>
      <c r="E695" s="227" t="s">
        <v>20</v>
      </c>
      <c r="F695" s="227" t="s">
        <v>549</v>
      </c>
      <c r="G695" s="125" t="s">
        <v>49</v>
      </c>
      <c r="H695" s="215">
        <f>H696</f>
        <v>0</v>
      </c>
      <c r="I695" s="216">
        <f t="shared" ref="I695:L696" si="316">I696</f>
        <v>0</v>
      </c>
      <c r="J695" s="216">
        <f t="shared" si="316"/>
        <v>0</v>
      </c>
      <c r="K695" s="216">
        <f t="shared" si="316"/>
        <v>0</v>
      </c>
      <c r="L695" s="216">
        <f t="shared" si="316"/>
        <v>0</v>
      </c>
    </row>
    <row r="696" spans="1:12" s="218" customFormat="1" hidden="1">
      <c r="A696" s="214"/>
      <c r="B696" s="211" t="s">
        <v>51</v>
      </c>
      <c r="C696" s="211"/>
      <c r="D696" s="227" t="s">
        <v>20</v>
      </c>
      <c r="E696" s="227" t="s">
        <v>20</v>
      </c>
      <c r="F696" s="227" t="s">
        <v>549</v>
      </c>
      <c r="G696" s="125" t="s">
        <v>50</v>
      </c>
      <c r="H696" s="215">
        <f>I696+J696+K696+L696</f>
        <v>0</v>
      </c>
      <c r="I696" s="216">
        <f t="shared" si="316"/>
        <v>0</v>
      </c>
      <c r="J696" s="216">
        <f t="shared" si="316"/>
        <v>0</v>
      </c>
      <c r="K696" s="216">
        <f t="shared" si="316"/>
        <v>0</v>
      </c>
      <c r="L696" s="216">
        <f t="shared" si="316"/>
        <v>0</v>
      </c>
    </row>
    <row r="697" spans="1:12" s="229" customFormat="1" ht="25.5" hidden="1">
      <c r="A697" s="214"/>
      <c r="B697" s="211" t="s">
        <v>54</v>
      </c>
      <c r="C697" s="211"/>
      <c r="D697" s="227" t="s">
        <v>20</v>
      </c>
      <c r="E697" s="227" t="s">
        <v>20</v>
      </c>
      <c r="F697" s="227" t="s">
        <v>549</v>
      </c>
      <c r="G697" s="125" t="s">
        <v>48</v>
      </c>
      <c r="H697" s="215">
        <f>I697+J697+K697+L697</f>
        <v>0</v>
      </c>
      <c r="I697" s="228">
        <v>0</v>
      </c>
      <c r="J697" s="228">
        <v>0</v>
      </c>
      <c r="K697" s="228">
        <v>0</v>
      </c>
      <c r="L697" s="228">
        <v>0</v>
      </c>
    </row>
    <row r="698" spans="1:12" s="229" customFormat="1" ht="57" hidden="1" customHeight="1">
      <c r="A698" s="214"/>
      <c r="B698" s="211" t="s">
        <v>588</v>
      </c>
      <c r="C698" s="211"/>
      <c r="D698" s="227" t="s">
        <v>20</v>
      </c>
      <c r="E698" s="227" t="s">
        <v>20</v>
      </c>
      <c r="F698" s="227" t="s">
        <v>591</v>
      </c>
      <c r="G698" s="125"/>
      <c r="H698" s="215">
        <f>SUM(I698:L698)</f>
        <v>0</v>
      </c>
      <c r="I698" s="228">
        <f>I699</f>
        <v>0</v>
      </c>
      <c r="J698" s="228">
        <f t="shared" ref="J698:L698" si="317">J699</f>
        <v>0</v>
      </c>
      <c r="K698" s="228">
        <f t="shared" si="317"/>
        <v>0</v>
      </c>
      <c r="L698" s="228">
        <f t="shared" si="317"/>
        <v>0</v>
      </c>
    </row>
    <row r="699" spans="1:12" s="218" customFormat="1" ht="51" hidden="1">
      <c r="A699" s="214"/>
      <c r="B699" s="211" t="s">
        <v>224</v>
      </c>
      <c r="C699" s="211"/>
      <c r="D699" s="227" t="s">
        <v>20</v>
      </c>
      <c r="E699" s="227" t="s">
        <v>20</v>
      </c>
      <c r="F699" s="227" t="s">
        <v>591</v>
      </c>
      <c r="G699" s="125" t="s">
        <v>49</v>
      </c>
      <c r="H699" s="215">
        <f>H700</f>
        <v>0</v>
      </c>
      <c r="I699" s="216">
        <f t="shared" ref="I699:L700" si="318">I700</f>
        <v>0</v>
      </c>
      <c r="J699" s="216">
        <f t="shared" si="318"/>
        <v>0</v>
      </c>
      <c r="K699" s="216">
        <f t="shared" si="318"/>
        <v>0</v>
      </c>
      <c r="L699" s="216">
        <f t="shared" si="318"/>
        <v>0</v>
      </c>
    </row>
    <row r="700" spans="1:12" s="218" customFormat="1" hidden="1">
      <c r="A700" s="214"/>
      <c r="B700" s="211" t="s">
        <v>51</v>
      </c>
      <c r="C700" s="211"/>
      <c r="D700" s="227" t="s">
        <v>20</v>
      </c>
      <c r="E700" s="227" t="s">
        <v>20</v>
      </c>
      <c r="F700" s="227" t="s">
        <v>591</v>
      </c>
      <c r="G700" s="125" t="s">
        <v>50</v>
      </c>
      <c r="H700" s="215">
        <f>I700+J700+K700+L700</f>
        <v>0</v>
      </c>
      <c r="I700" s="216">
        <f t="shared" si="318"/>
        <v>0</v>
      </c>
      <c r="J700" s="216">
        <f t="shared" si="318"/>
        <v>0</v>
      </c>
      <c r="K700" s="216">
        <f t="shared" si="318"/>
        <v>0</v>
      </c>
      <c r="L700" s="216">
        <f t="shared" si="318"/>
        <v>0</v>
      </c>
    </row>
    <row r="701" spans="1:12" s="229" customFormat="1" ht="25.5" hidden="1">
      <c r="A701" s="214"/>
      <c r="B701" s="211" t="s">
        <v>54</v>
      </c>
      <c r="C701" s="211"/>
      <c r="D701" s="227" t="s">
        <v>20</v>
      </c>
      <c r="E701" s="227" t="s">
        <v>20</v>
      </c>
      <c r="F701" s="227" t="s">
        <v>591</v>
      </c>
      <c r="G701" s="125" t="s">
        <v>48</v>
      </c>
      <c r="H701" s="215">
        <f>I701+J701+K701+L701</f>
        <v>0</v>
      </c>
      <c r="I701" s="228">
        <v>0</v>
      </c>
      <c r="J701" s="228">
        <v>0</v>
      </c>
      <c r="K701" s="228">
        <v>0</v>
      </c>
      <c r="L701" s="228">
        <v>0</v>
      </c>
    </row>
    <row r="702" spans="1:12" s="218" customFormat="1" ht="63.75" hidden="1">
      <c r="A702" s="214"/>
      <c r="B702" s="211" t="s">
        <v>157</v>
      </c>
      <c r="C702" s="211"/>
      <c r="D702" s="125" t="s">
        <v>20</v>
      </c>
      <c r="E702" s="125" t="s">
        <v>20</v>
      </c>
      <c r="F702" s="227" t="s">
        <v>225</v>
      </c>
      <c r="G702" s="125"/>
      <c r="H702" s="215">
        <f t="shared" ref="H702" si="319">SUM(I702:L702)</f>
        <v>0</v>
      </c>
      <c r="I702" s="228">
        <f>I703</f>
        <v>0</v>
      </c>
      <c r="J702" s="228">
        <f t="shared" ref="J702:L704" si="320">J703</f>
        <v>0</v>
      </c>
      <c r="K702" s="228">
        <f t="shared" si="320"/>
        <v>0</v>
      </c>
      <c r="L702" s="228">
        <f t="shared" si="320"/>
        <v>0</v>
      </c>
    </row>
    <row r="703" spans="1:12" s="218" customFormat="1" ht="25.5" hidden="1">
      <c r="A703" s="214"/>
      <c r="B703" s="211" t="s">
        <v>217</v>
      </c>
      <c r="C703" s="211"/>
      <c r="D703" s="125" t="s">
        <v>20</v>
      </c>
      <c r="E703" s="125" t="s">
        <v>20</v>
      </c>
      <c r="F703" s="227" t="s">
        <v>226</v>
      </c>
      <c r="G703" s="125"/>
      <c r="H703" s="215">
        <f>SUM(I703:L703)</f>
        <v>0</v>
      </c>
      <c r="I703" s="228">
        <f>I704</f>
        <v>0</v>
      </c>
      <c r="J703" s="228">
        <f t="shared" si="320"/>
        <v>0</v>
      </c>
      <c r="K703" s="228">
        <f t="shared" si="320"/>
        <v>0</v>
      </c>
      <c r="L703" s="228">
        <f t="shared" si="320"/>
        <v>0</v>
      </c>
    </row>
    <row r="704" spans="1:12" s="218" customFormat="1" ht="51" hidden="1">
      <c r="A704" s="214"/>
      <c r="B704" s="211" t="s">
        <v>224</v>
      </c>
      <c r="C704" s="211"/>
      <c r="D704" s="125" t="s">
        <v>20</v>
      </c>
      <c r="E704" s="125" t="s">
        <v>20</v>
      </c>
      <c r="F704" s="227" t="s">
        <v>226</v>
      </c>
      <c r="G704" s="125" t="s">
        <v>49</v>
      </c>
      <c r="H704" s="215">
        <f>SUM(I704:L704)</f>
        <v>0</v>
      </c>
      <c r="I704" s="216">
        <f>I705</f>
        <v>0</v>
      </c>
      <c r="J704" s="216">
        <f t="shared" si="320"/>
        <v>0</v>
      </c>
      <c r="K704" s="216">
        <f t="shared" si="320"/>
        <v>0</v>
      </c>
      <c r="L704" s="216">
        <f t="shared" si="320"/>
        <v>0</v>
      </c>
    </row>
    <row r="705" spans="1:14" s="218" customFormat="1" ht="51" hidden="1">
      <c r="A705" s="214"/>
      <c r="B705" s="211" t="s">
        <v>227</v>
      </c>
      <c r="C705" s="211"/>
      <c r="D705" s="125" t="s">
        <v>20</v>
      </c>
      <c r="E705" s="125" t="s">
        <v>20</v>
      </c>
      <c r="F705" s="227" t="s">
        <v>226</v>
      </c>
      <c r="G705" s="125" t="s">
        <v>228</v>
      </c>
      <c r="H705" s="215">
        <f>SUM(I705:L705)</f>
        <v>0</v>
      </c>
      <c r="I705" s="216">
        <v>0</v>
      </c>
      <c r="J705" s="216">
        <v>0</v>
      </c>
      <c r="K705" s="216">
        <v>0</v>
      </c>
      <c r="L705" s="216">
        <v>0</v>
      </c>
    </row>
    <row r="706" spans="1:14" s="240" customFormat="1" ht="38.25" hidden="1">
      <c r="A706" s="284"/>
      <c r="B706" s="211" t="s">
        <v>215</v>
      </c>
      <c r="C706" s="272"/>
      <c r="D706" s="227" t="s">
        <v>20</v>
      </c>
      <c r="E706" s="227" t="s">
        <v>20</v>
      </c>
      <c r="F706" s="227" t="s">
        <v>216</v>
      </c>
      <c r="G706" s="274"/>
      <c r="H706" s="215">
        <f>I706+J706+K706+L706</f>
        <v>0</v>
      </c>
      <c r="I706" s="216">
        <f>I707+I711</f>
        <v>0</v>
      </c>
      <c r="J706" s="216">
        <f t="shared" ref="J706:L706" si="321">J707+J711</f>
        <v>0</v>
      </c>
      <c r="K706" s="216">
        <f t="shared" si="321"/>
        <v>0</v>
      </c>
      <c r="L706" s="216">
        <f t="shared" si="321"/>
        <v>0</v>
      </c>
    </row>
    <row r="707" spans="1:14" s="240" customFormat="1" ht="38.25" hidden="1">
      <c r="A707" s="284"/>
      <c r="B707" s="211" t="s">
        <v>200</v>
      </c>
      <c r="C707" s="272"/>
      <c r="D707" s="125" t="s">
        <v>20</v>
      </c>
      <c r="E707" s="125" t="s">
        <v>20</v>
      </c>
      <c r="F707" s="227" t="s">
        <v>219</v>
      </c>
      <c r="G707" s="125"/>
      <c r="H707" s="215">
        <f t="shared" ref="H707:H709" si="322">I707+J707+K707+L707</f>
        <v>0</v>
      </c>
      <c r="I707" s="216">
        <f>I708</f>
        <v>0</v>
      </c>
      <c r="J707" s="216">
        <f t="shared" ref="J707:L708" si="323">J708</f>
        <v>0</v>
      </c>
      <c r="K707" s="216">
        <f t="shared" si="323"/>
        <v>0</v>
      </c>
      <c r="L707" s="216">
        <f t="shared" si="323"/>
        <v>0</v>
      </c>
    </row>
    <row r="708" spans="1:14" s="240" customFormat="1" ht="54.75" hidden="1" customHeight="1">
      <c r="A708" s="219"/>
      <c r="B708" s="211" t="s">
        <v>88</v>
      </c>
      <c r="C708" s="243"/>
      <c r="D708" s="125" t="s">
        <v>20</v>
      </c>
      <c r="E708" s="125" t="s">
        <v>20</v>
      </c>
      <c r="F708" s="227" t="s">
        <v>219</v>
      </c>
      <c r="G708" s="125" t="s">
        <v>49</v>
      </c>
      <c r="H708" s="215">
        <f t="shared" si="322"/>
        <v>0</v>
      </c>
      <c r="I708" s="216">
        <f>I709</f>
        <v>0</v>
      </c>
      <c r="J708" s="216">
        <f t="shared" si="323"/>
        <v>0</v>
      </c>
      <c r="K708" s="216">
        <f t="shared" si="323"/>
        <v>0</v>
      </c>
      <c r="L708" s="216">
        <f t="shared" si="323"/>
        <v>0</v>
      </c>
    </row>
    <row r="709" spans="1:14" s="240" customFormat="1" ht="22.5" hidden="1" customHeight="1">
      <c r="A709" s="219"/>
      <c r="B709" s="211" t="s">
        <v>51</v>
      </c>
      <c r="C709" s="243"/>
      <c r="D709" s="125" t="s">
        <v>20</v>
      </c>
      <c r="E709" s="125" t="s">
        <v>20</v>
      </c>
      <c r="F709" s="227" t="s">
        <v>219</v>
      </c>
      <c r="G709" s="125" t="s">
        <v>50</v>
      </c>
      <c r="H709" s="215">
        <f t="shared" si="322"/>
        <v>0</v>
      </c>
      <c r="I709" s="216">
        <f>I710</f>
        <v>0</v>
      </c>
      <c r="J709" s="216">
        <f>J710</f>
        <v>0</v>
      </c>
      <c r="K709" s="216">
        <f>K710</f>
        <v>0</v>
      </c>
      <c r="L709" s="216">
        <f>L710</f>
        <v>0</v>
      </c>
    </row>
    <row r="710" spans="1:14" s="240" customFormat="1" ht="76.5" hidden="1">
      <c r="A710" s="219"/>
      <c r="B710" s="211" t="s">
        <v>52</v>
      </c>
      <c r="C710" s="243"/>
      <c r="D710" s="125" t="s">
        <v>20</v>
      </c>
      <c r="E710" s="125" t="s">
        <v>20</v>
      </c>
      <c r="F710" s="227" t="s">
        <v>219</v>
      </c>
      <c r="G710" s="125" t="s">
        <v>53</v>
      </c>
      <c r="H710" s="215">
        <f>I710+J710+K710+L710</f>
        <v>0</v>
      </c>
      <c r="I710" s="216">
        <v>0</v>
      </c>
      <c r="J710" s="282">
        <v>0</v>
      </c>
      <c r="K710" s="282">
        <v>0</v>
      </c>
      <c r="L710" s="282">
        <v>0</v>
      </c>
    </row>
    <row r="711" spans="1:14" s="240" customFormat="1" ht="28.5" hidden="1" customHeight="1">
      <c r="A711" s="219"/>
      <c r="B711" s="95" t="s">
        <v>539</v>
      </c>
      <c r="C711" s="243"/>
      <c r="D711" s="125" t="s">
        <v>20</v>
      </c>
      <c r="E711" s="125" t="s">
        <v>20</v>
      </c>
      <c r="F711" s="227" t="s">
        <v>218</v>
      </c>
      <c r="G711" s="125"/>
      <c r="H711" s="215">
        <f>I711+J711+K711+L711</f>
        <v>0</v>
      </c>
      <c r="I711" s="216">
        <f>I714+I715</f>
        <v>0</v>
      </c>
      <c r="J711" s="216">
        <f>J708</f>
        <v>0</v>
      </c>
      <c r="K711" s="216">
        <f>K708</f>
        <v>0</v>
      </c>
      <c r="L711" s="216">
        <f>L708</f>
        <v>0</v>
      </c>
    </row>
    <row r="712" spans="1:14" s="240" customFormat="1" ht="38.25" hidden="1">
      <c r="A712" s="219"/>
      <c r="B712" s="95" t="s">
        <v>86</v>
      </c>
      <c r="C712" s="117"/>
      <c r="D712" s="125" t="s">
        <v>20</v>
      </c>
      <c r="E712" s="125" t="s">
        <v>20</v>
      </c>
      <c r="F712" s="227" t="s">
        <v>218</v>
      </c>
      <c r="G712" s="125" t="s">
        <v>57</v>
      </c>
      <c r="H712" s="215">
        <f t="shared" ref="H712:H714" si="324">SUM(I712:L712)</f>
        <v>0</v>
      </c>
      <c r="I712" s="216">
        <f t="shared" ref="I712:L713" si="325">I713</f>
        <v>0</v>
      </c>
      <c r="J712" s="216">
        <f t="shared" si="325"/>
        <v>0</v>
      </c>
      <c r="K712" s="216">
        <f t="shared" si="325"/>
        <v>0</v>
      </c>
      <c r="L712" s="216">
        <f t="shared" si="325"/>
        <v>0</v>
      </c>
    </row>
    <row r="713" spans="1:14" s="240" customFormat="1" ht="38.25" hidden="1">
      <c r="A713" s="219"/>
      <c r="B713" s="95" t="s">
        <v>111</v>
      </c>
      <c r="C713" s="117"/>
      <c r="D713" s="125" t="s">
        <v>20</v>
      </c>
      <c r="E713" s="125" t="s">
        <v>20</v>
      </c>
      <c r="F713" s="227" t="s">
        <v>218</v>
      </c>
      <c r="G713" s="125" t="s">
        <v>59</v>
      </c>
      <c r="H713" s="215">
        <f t="shared" si="324"/>
        <v>0</v>
      </c>
      <c r="I713" s="216">
        <f t="shared" si="325"/>
        <v>0</v>
      </c>
      <c r="J713" s="216">
        <f t="shared" si="325"/>
        <v>0</v>
      </c>
      <c r="K713" s="216">
        <f t="shared" si="325"/>
        <v>0</v>
      </c>
      <c r="L713" s="216">
        <f t="shared" si="325"/>
        <v>0</v>
      </c>
    </row>
    <row r="714" spans="1:14" s="240" customFormat="1" ht="51" hidden="1">
      <c r="A714" s="219"/>
      <c r="B714" s="95" t="s">
        <v>260</v>
      </c>
      <c r="C714" s="117"/>
      <c r="D714" s="125" t="s">
        <v>20</v>
      </c>
      <c r="E714" s="125" t="s">
        <v>20</v>
      </c>
      <c r="F714" s="227" t="s">
        <v>218</v>
      </c>
      <c r="G714" s="125" t="s">
        <v>61</v>
      </c>
      <c r="H714" s="215">
        <f t="shared" si="324"/>
        <v>0</v>
      </c>
      <c r="I714" s="216">
        <v>0</v>
      </c>
      <c r="J714" s="282">
        <v>0</v>
      </c>
      <c r="K714" s="282">
        <v>0</v>
      </c>
      <c r="L714" s="282">
        <v>0</v>
      </c>
    </row>
    <row r="715" spans="1:14" s="240" customFormat="1" ht="54.75" hidden="1" customHeight="1">
      <c r="A715" s="219"/>
      <c r="B715" s="211" t="s">
        <v>247</v>
      </c>
      <c r="C715" s="243"/>
      <c r="D715" s="125" t="s">
        <v>20</v>
      </c>
      <c r="E715" s="125" t="s">
        <v>20</v>
      </c>
      <c r="F715" s="227" t="s">
        <v>218</v>
      </c>
      <c r="G715" s="125" t="s">
        <v>49</v>
      </c>
      <c r="H715" s="215">
        <f t="shared" ref="H715:H716" si="326">I715+J715+K715+L715</f>
        <v>0</v>
      </c>
      <c r="I715" s="216">
        <f>I716+I718</f>
        <v>0</v>
      </c>
      <c r="J715" s="216">
        <f t="shared" ref="J715:L715" si="327">J716+J718</f>
        <v>0</v>
      </c>
      <c r="K715" s="216">
        <f t="shared" si="327"/>
        <v>0</v>
      </c>
      <c r="L715" s="216">
        <f t="shared" si="327"/>
        <v>0</v>
      </c>
    </row>
    <row r="716" spans="1:14" s="240" customFormat="1" ht="22.5" hidden="1" customHeight="1">
      <c r="A716" s="219"/>
      <c r="B716" s="211" t="s">
        <v>51</v>
      </c>
      <c r="C716" s="243"/>
      <c r="D716" s="125" t="s">
        <v>20</v>
      </c>
      <c r="E716" s="125" t="s">
        <v>20</v>
      </c>
      <c r="F716" s="227" t="s">
        <v>218</v>
      </c>
      <c r="G716" s="125" t="s">
        <v>50</v>
      </c>
      <c r="H716" s="215">
        <f t="shared" si="326"/>
        <v>0</v>
      </c>
      <c r="I716" s="216">
        <f>I717</f>
        <v>0</v>
      </c>
      <c r="J716" s="216">
        <f t="shared" ref="J716:L716" si="328">J717</f>
        <v>0</v>
      </c>
      <c r="K716" s="216">
        <f t="shared" si="328"/>
        <v>0</v>
      </c>
      <c r="L716" s="216">
        <f t="shared" si="328"/>
        <v>0</v>
      </c>
    </row>
    <row r="717" spans="1:14" s="240" customFormat="1" ht="25.5" hidden="1">
      <c r="A717" s="219"/>
      <c r="B717" s="211" t="s">
        <v>54</v>
      </c>
      <c r="C717" s="243"/>
      <c r="D717" s="125" t="s">
        <v>20</v>
      </c>
      <c r="E717" s="125" t="s">
        <v>20</v>
      </c>
      <c r="F717" s="227" t="s">
        <v>218</v>
      </c>
      <c r="G717" s="125" t="s">
        <v>48</v>
      </c>
      <c r="H717" s="215">
        <f>I717+J717+K717+L717</f>
        <v>0</v>
      </c>
      <c r="I717" s="216">
        <v>0</v>
      </c>
      <c r="J717" s="282">
        <v>0</v>
      </c>
      <c r="K717" s="282">
        <v>0</v>
      </c>
      <c r="L717" s="282">
        <v>0</v>
      </c>
    </row>
    <row r="718" spans="1:14" s="218" customFormat="1" hidden="1">
      <c r="A718" s="214"/>
      <c r="B718" s="211" t="s">
        <v>66</v>
      </c>
      <c r="C718" s="243"/>
      <c r="D718" s="125" t="s">
        <v>20</v>
      </c>
      <c r="E718" s="125" t="s">
        <v>20</v>
      </c>
      <c r="F718" s="227" t="s">
        <v>218</v>
      </c>
      <c r="G718" s="125" t="s">
        <v>64</v>
      </c>
      <c r="H718" s="215">
        <f>SUM(I718:L718)</f>
        <v>0</v>
      </c>
      <c r="I718" s="216">
        <f>I719</f>
        <v>0</v>
      </c>
      <c r="J718" s="216">
        <f t="shared" ref="J718:L718" si="329">J719</f>
        <v>0</v>
      </c>
      <c r="K718" s="216">
        <f t="shared" si="329"/>
        <v>0</v>
      </c>
      <c r="L718" s="216">
        <f t="shared" si="329"/>
        <v>0</v>
      </c>
    </row>
    <row r="719" spans="1:14" s="218" customFormat="1" ht="25.5" hidden="1">
      <c r="A719" s="214"/>
      <c r="B719" s="211" t="s">
        <v>84</v>
      </c>
      <c r="C719" s="243"/>
      <c r="D719" s="125" t="s">
        <v>20</v>
      </c>
      <c r="E719" s="125" t="s">
        <v>20</v>
      </c>
      <c r="F719" s="227" t="s">
        <v>218</v>
      </c>
      <c r="G719" s="125" t="s">
        <v>82</v>
      </c>
      <c r="H719" s="215">
        <f>SUM(I719:L719)</f>
        <v>0</v>
      </c>
      <c r="I719" s="216">
        <v>0</v>
      </c>
      <c r="J719" s="216">
        <v>0</v>
      </c>
      <c r="K719" s="216">
        <v>0</v>
      </c>
      <c r="L719" s="216">
        <v>0</v>
      </c>
    </row>
    <row r="720" spans="1:14" s="229" customFormat="1">
      <c r="A720" s="222"/>
      <c r="B720" s="272" t="s">
        <v>46</v>
      </c>
      <c r="C720" s="272"/>
      <c r="D720" s="274" t="s">
        <v>23</v>
      </c>
      <c r="E720" s="274" t="s">
        <v>15</v>
      </c>
      <c r="F720" s="274"/>
      <c r="G720" s="274"/>
      <c r="H720" s="215">
        <f t="shared" ref="H720:H730" si="330">I720+J720+K720+L720</f>
        <v>194025</v>
      </c>
      <c r="I720" s="215">
        <f>I721+I811</f>
        <v>193800</v>
      </c>
      <c r="J720" s="215">
        <f>J721+J811</f>
        <v>0</v>
      </c>
      <c r="K720" s="215">
        <f>K721+K811</f>
        <v>0</v>
      </c>
      <c r="L720" s="215">
        <f>L721+L811</f>
        <v>225</v>
      </c>
      <c r="N720" s="291"/>
    </row>
    <row r="721" spans="1:12" s="218" customFormat="1">
      <c r="A721" s="222"/>
      <c r="B721" s="117" t="s">
        <v>34</v>
      </c>
      <c r="C721" s="117"/>
      <c r="D721" s="274" t="s">
        <v>23</v>
      </c>
      <c r="E721" s="274" t="s">
        <v>14</v>
      </c>
      <c r="F721" s="274"/>
      <c r="G721" s="274"/>
      <c r="H721" s="215">
        <f t="shared" si="330"/>
        <v>194025</v>
      </c>
      <c r="I721" s="215">
        <f>I722+I807</f>
        <v>193800</v>
      </c>
      <c r="J721" s="215">
        <f t="shared" ref="J721:L721" si="331">J722+J807</f>
        <v>0</v>
      </c>
      <c r="K721" s="215">
        <f t="shared" si="331"/>
        <v>0</v>
      </c>
      <c r="L721" s="215">
        <f t="shared" si="331"/>
        <v>225</v>
      </c>
    </row>
    <row r="722" spans="1:12" s="218" customFormat="1" ht="38.25">
      <c r="A722" s="222"/>
      <c r="B722" s="211" t="s">
        <v>95</v>
      </c>
      <c r="C722" s="117"/>
      <c r="D722" s="125" t="s">
        <v>23</v>
      </c>
      <c r="E722" s="125" t="s">
        <v>14</v>
      </c>
      <c r="F722" s="125" t="s">
        <v>229</v>
      </c>
      <c r="G722" s="125"/>
      <c r="H722" s="215">
        <f t="shared" si="330"/>
        <v>193800</v>
      </c>
      <c r="I722" s="216">
        <f>I723+I756+I771</f>
        <v>193800</v>
      </c>
      <c r="J722" s="216">
        <f>J723+J756+J771</f>
        <v>0</v>
      </c>
      <c r="K722" s="216">
        <f>K723+K756+K771</f>
        <v>0</v>
      </c>
      <c r="L722" s="216">
        <f>L723+L756+L771</f>
        <v>0</v>
      </c>
    </row>
    <row r="723" spans="1:12" s="218" customFormat="1" ht="25.5" hidden="1">
      <c r="A723" s="222"/>
      <c r="B723" s="211" t="s">
        <v>410</v>
      </c>
      <c r="C723" s="117"/>
      <c r="D723" s="125" t="s">
        <v>23</v>
      </c>
      <c r="E723" s="125" t="s">
        <v>14</v>
      </c>
      <c r="F723" s="125" t="s">
        <v>411</v>
      </c>
      <c r="G723" s="125"/>
      <c r="H723" s="215">
        <f t="shared" si="330"/>
        <v>0</v>
      </c>
      <c r="I723" s="216">
        <f>I724+I737+I742+I747</f>
        <v>0</v>
      </c>
      <c r="J723" s="216">
        <f>J724+J737+J742+J747</f>
        <v>0</v>
      </c>
      <c r="K723" s="216">
        <f>K724+K737+K742+K747</f>
        <v>0</v>
      </c>
      <c r="L723" s="216">
        <f>L724+L737+L742+L747</f>
        <v>0</v>
      </c>
    </row>
    <row r="724" spans="1:12" s="218" customFormat="1" ht="38.25" hidden="1">
      <c r="A724" s="222"/>
      <c r="B724" s="211" t="s">
        <v>412</v>
      </c>
      <c r="C724" s="117"/>
      <c r="D724" s="125" t="s">
        <v>23</v>
      </c>
      <c r="E724" s="125" t="s">
        <v>14</v>
      </c>
      <c r="F724" s="125" t="s">
        <v>413</v>
      </c>
      <c r="G724" s="125"/>
      <c r="H724" s="215">
        <f t="shared" si="330"/>
        <v>0</v>
      </c>
      <c r="I724" s="216">
        <f>I725+I729+I733</f>
        <v>0</v>
      </c>
      <c r="J724" s="216">
        <f t="shared" ref="J724:L724" si="332">J725+J729+J733</f>
        <v>0</v>
      </c>
      <c r="K724" s="216">
        <f t="shared" si="332"/>
        <v>0</v>
      </c>
      <c r="L724" s="216">
        <f t="shared" si="332"/>
        <v>0</v>
      </c>
    </row>
    <row r="725" spans="1:12" s="218" customFormat="1" ht="127.5" hidden="1">
      <c r="A725" s="222"/>
      <c r="B725" s="238" t="s">
        <v>458</v>
      </c>
      <c r="C725" s="117"/>
      <c r="D725" s="125" t="s">
        <v>23</v>
      </c>
      <c r="E725" s="125" t="s">
        <v>14</v>
      </c>
      <c r="F725" s="125" t="s">
        <v>459</v>
      </c>
      <c r="G725" s="125"/>
      <c r="H725" s="215">
        <f>SUM(I725:L725)</f>
        <v>0</v>
      </c>
      <c r="I725" s="216">
        <f>I726</f>
        <v>0</v>
      </c>
      <c r="J725" s="216">
        <f t="shared" ref="J725:L727" si="333">J726</f>
        <v>0</v>
      </c>
      <c r="K725" s="216">
        <f t="shared" si="333"/>
        <v>0</v>
      </c>
      <c r="L725" s="216">
        <f t="shared" si="333"/>
        <v>0</v>
      </c>
    </row>
    <row r="726" spans="1:12" s="218" customFormat="1" ht="54.75" hidden="1" customHeight="1">
      <c r="A726" s="214"/>
      <c r="B726" s="211" t="s">
        <v>247</v>
      </c>
      <c r="C726" s="243"/>
      <c r="D726" s="125" t="s">
        <v>23</v>
      </c>
      <c r="E726" s="125" t="s">
        <v>14</v>
      </c>
      <c r="F726" s="125" t="s">
        <v>459</v>
      </c>
      <c r="G726" s="125" t="s">
        <v>49</v>
      </c>
      <c r="H726" s="215">
        <f t="shared" ref="H726" si="334">I726+J726+K726+L726</f>
        <v>0</v>
      </c>
      <c r="I726" s="216">
        <f>I727</f>
        <v>0</v>
      </c>
      <c r="J726" s="216">
        <f t="shared" si="333"/>
        <v>0</v>
      </c>
      <c r="K726" s="216">
        <f t="shared" si="333"/>
        <v>0</v>
      </c>
      <c r="L726" s="216">
        <f t="shared" si="333"/>
        <v>0</v>
      </c>
    </row>
    <row r="727" spans="1:12" s="218" customFormat="1" hidden="1">
      <c r="A727" s="214"/>
      <c r="B727" s="211" t="s">
        <v>66</v>
      </c>
      <c r="C727" s="243"/>
      <c r="D727" s="125" t="s">
        <v>23</v>
      </c>
      <c r="E727" s="125" t="s">
        <v>14</v>
      </c>
      <c r="F727" s="125" t="s">
        <v>459</v>
      </c>
      <c r="G727" s="125" t="s">
        <v>64</v>
      </c>
      <c r="H727" s="215">
        <f>SUM(I727:L727)</f>
        <v>0</v>
      </c>
      <c r="I727" s="216">
        <f>I728</f>
        <v>0</v>
      </c>
      <c r="J727" s="216">
        <f t="shared" si="333"/>
        <v>0</v>
      </c>
      <c r="K727" s="216">
        <f t="shared" si="333"/>
        <v>0</v>
      </c>
      <c r="L727" s="216">
        <f t="shared" si="333"/>
        <v>0</v>
      </c>
    </row>
    <row r="728" spans="1:12" s="218" customFormat="1" ht="25.5" hidden="1">
      <c r="A728" s="214"/>
      <c r="B728" s="211" t="s">
        <v>84</v>
      </c>
      <c r="C728" s="243"/>
      <c r="D728" s="125" t="s">
        <v>23</v>
      </c>
      <c r="E728" s="125" t="s">
        <v>14</v>
      </c>
      <c r="F728" s="125" t="s">
        <v>459</v>
      </c>
      <c r="G728" s="125" t="s">
        <v>82</v>
      </c>
      <c r="H728" s="215">
        <f>SUM(I728:L728)</f>
        <v>0</v>
      </c>
      <c r="I728" s="216">
        <v>0</v>
      </c>
      <c r="J728" s="216">
        <v>0</v>
      </c>
      <c r="K728" s="216">
        <v>0</v>
      </c>
      <c r="L728" s="216">
        <v>0</v>
      </c>
    </row>
    <row r="729" spans="1:12" s="218" customFormat="1" ht="127.5" hidden="1">
      <c r="A729" s="222"/>
      <c r="B729" s="211" t="s">
        <v>496</v>
      </c>
      <c r="C729" s="117"/>
      <c r="D729" s="125" t="s">
        <v>23</v>
      </c>
      <c r="E729" s="125" t="s">
        <v>14</v>
      </c>
      <c r="F729" s="125" t="s">
        <v>414</v>
      </c>
      <c r="G729" s="125"/>
      <c r="H729" s="215">
        <f t="shared" si="330"/>
        <v>0</v>
      </c>
      <c r="I729" s="216">
        <f>I730</f>
        <v>0</v>
      </c>
      <c r="J729" s="216">
        <f t="shared" ref="J729:L731" si="335">J730</f>
        <v>0</v>
      </c>
      <c r="K729" s="216">
        <f t="shared" si="335"/>
        <v>0</v>
      </c>
      <c r="L729" s="216">
        <f t="shared" si="335"/>
        <v>0</v>
      </c>
    </row>
    <row r="730" spans="1:12" s="218" customFormat="1" ht="54.75" hidden="1" customHeight="1">
      <c r="A730" s="214"/>
      <c r="B730" s="211" t="s">
        <v>247</v>
      </c>
      <c r="C730" s="243"/>
      <c r="D730" s="125" t="s">
        <v>23</v>
      </c>
      <c r="E730" s="125" t="s">
        <v>14</v>
      </c>
      <c r="F730" s="125" t="s">
        <v>414</v>
      </c>
      <c r="G730" s="125" t="s">
        <v>49</v>
      </c>
      <c r="H730" s="215">
        <f t="shared" si="330"/>
        <v>0</v>
      </c>
      <c r="I730" s="216">
        <f>I731</f>
        <v>0</v>
      </c>
      <c r="J730" s="216">
        <f t="shared" si="335"/>
        <v>0</v>
      </c>
      <c r="K730" s="216">
        <f t="shared" si="335"/>
        <v>0</v>
      </c>
      <c r="L730" s="216">
        <f t="shared" si="335"/>
        <v>0</v>
      </c>
    </row>
    <row r="731" spans="1:12" s="218" customFormat="1" hidden="1">
      <c r="A731" s="214"/>
      <c r="B731" s="211" t="s">
        <v>66</v>
      </c>
      <c r="C731" s="243"/>
      <c r="D731" s="125" t="s">
        <v>23</v>
      </c>
      <c r="E731" s="125" t="s">
        <v>14</v>
      </c>
      <c r="F731" s="125" t="s">
        <v>414</v>
      </c>
      <c r="G731" s="125" t="s">
        <v>64</v>
      </c>
      <c r="H731" s="215">
        <f>SUM(I731:L731)</f>
        <v>0</v>
      </c>
      <c r="I731" s="216">
        <f>I732</f>
        <v>0</v>
      </c>
      <c r="J731" s="216">
        <f t="shared" si="335"/>
        <v>0</v>
      </c>
      <c r="K731" s="216">
        <f t="shared" si="335"/>
        <v>0</v>
      </c>
      <c r="L731" s="216">
        <f t="shared" si="335"/>
        <v>0</v>
      </c>
    </row>
    <row r="732" spans="1:12" s="218" customFormat="1" ht="25.5" hidden="1">
      <c r="A732" s="214"/>
      <c r="B732" s="211" t="s">
        <v>84</v>
      </c>
      <c r="C732" s="243"/>
      <c r="D732" s="125" t="s">
        <v>23</v>
      </c>
      <c r="E732" s="125" t="s">
        <v>14</v>
      </c>
      <c r="F732" s="125" t="s">
        <v>414</v>
      </c>
      <c r="G732" s="125" t="s">
        <v>82</v>
      </c>
      <c r="H732" s="215">
        <f>SUM(I732:L732)</f>
        <v>0</v>
      </c>
      <c r="I732" s="216">
        <v>0</v>
      </c>
      <c r="J732" s="216">
        <v>0</v>
      </c>
      <c r="K732" s="216">
        <v>0</v>
      </c>
      <c r="L732" s="216">
        <v>0</v>
      </c>
    </row>
    <row r="733" spans="1:12" s="218" customFormat="1" ht="140.25" hidden="1">
      <c r="A733" s="214"/>
      <c r="B733" s="211" t="s">
        <v>497</v>
      </c>
      <c r="C733" s="243"/>
      <c r="D733" s="125" t="s">
        <v>23</v>
      </c>
      <c r="E733" s="125" t="s">
        <v>14</v>
      </c>
      <c r="F733" s="125" t="s">
        <v>415</v>
      </c>
      <c r="G733" s="125"/>
      <c r="H733" s="215">
        <f t="shared" ref="H733:H734" si="336">I733+J733+K733+L733</f>
        <v>0</v>
      </c>
      <c r="I733" s="216">
        <f>I734</f>
        <v>0</v>
      </c>
      <c r="J733" s="216">
        <f t="shared" ref="J733:L735" si="337">J734</f>
        <v>0</v>
      </c>
      <c r="K733" s="216">
        <f t="shared" si="337"/>
        <v>0</v>
      </c>
      <c r="L733" s="216">
        <f t="shared" si="337"/>
        <v>0</v>
      </c>
    </row>
    <row r="734" spans="1:12" s="218" customFormat="1" ht="54.75" hidden="1" customHeight="1">
      <c r="A734" s="214"/>
      <c r="B734" s="211" t="s">
        <v>247</v>
      </c>
      <c r="C734" s="243"/>
      <c r="D734" s="125" t="s">
        <v>23</v>
      </c>
      <c r="E734" s="125" t="s">
        <v>14</v>
      </c>
      <c r="F734" s="125" t="s">
        <v>415</v>
      </c>
      <c r="G734" s="125" t="s">
        <v>49</v>
      </c>
      <c r="H734" s="215">
        <f t="shared" si="336"/>
        <v>0</v>
      </c>
      <c r="I734" s="216">
        <f>I735</f>
        <v>0</v>
      </c>
      <c r="J734" s="216">
        <f t="shared" si="337"/>
        <v>0</v>
      </c>
      <c r="K734" s="216">
        <f t="shared" si="337"/>
        <v>0</v>
      </c>
      <c r="L734" s="216">
        <f t="shared" si="337"/>
        <v>0</v>
      </c>
    </row>
    <row r="735" spans="1:12" s="218" customFormat="1" hidden="1">
      <c r="A735" s="214"/>
      <c r="B735" s="211" t="s">
        <v>66</v>
      </c>
      <c r="C735" s="243"/>
      <c r="D735" s="125" t="s">
        <v>23</v>
      </c>
      <c r="E735" s="125" t="s">
        <v>14</v>
      </c>
      <c r="F735" s="125" t="s">
        <v>415</v>
      </c>
      <c r="G735" s="125" t="s">
        <v>64</v>
      </c>
      <c r="H735" s="215">
        <f>SUM(I735:L735)</f>
        <v>0</v>
      </c>
      <c r="I735" s="216">
        <f>I736</f>
        <v>0</v>
      </c>
      <c r="J735" s="216">
        <f t="shared" si="337"/>
        <v>0</v>
      </c>
      <c r="K735" s="216">
        <f t="shared" si="337"/>
        <v>0</v>
      </c>
      <c r="L735" s="216">
        <f t="shared" si="337"/>
        <v>0</v>
      </c>
    </row>
    <row r="736" spans="1:12" s="218" customFormat="1" ht="25.5" hidden="1">
      <c r="A736" s="214"/>
      <c r="B736" s="211" t="s">
        <v>84</v>
      </c>
      <c r="C736" s="243"/>
      <c r="D736" s="125" t="s">
        <v>23</v>
      </c>
      <c r="E736" s="125" t="s">
        <v>14</v>
      </c>
      <c r="F736" s="125" t="s">
        <v>415</v>
      </c>
      <c r="G736" s="125" t="s">
        <v>82</v>
      </c>
      <c r="H736" s="215">
        <f>SUM(I736:L736)</f>
        <v>0</v>
      </c>
      <c r="I736" s="216">
        <v>0</v>
      </c>
      <c r="J736" s="216">
        <v>0</v>
      </c>
      <c r="K736" s="216">
        <v>0</v>
      </c>
      <c r="L736" s="216">
        <v>0</v>
      </c>
    </row>
    <row r="737" spans="1:12" s="218" customFormat="1" ht="51" hidden="1">
      <c r="A737" s="214"/>
      <c r="B737" s="211" t="s">
        <v>416</v>
      </c>
      <c r="C737" s="243"/>
      <c r="D737" s="125" t="s">
        <v>23</v>
      </c>
      <c r="E737" s="125" t="s">
        <v>14</v>
      </c>
      <c r="F737" s="125" t="s">
        <v>417</v>
      </c>
      <c r="G737" s="125"/>
      <c r="H737" s="215">
        <f t="shared" ref="H737:H739" si="338">I737+J737+K737+L737</f>
        <v>0</v>
      </c>
      <c r="I737" s="216">
        <f>I738</f>
        <v>0</v>
      </c>
      <c r="J737" s="216">
        <f t="shared" ref="J737:L740" si="339">J738</f>
        <v>0</v>
      </c>
      <c r="K737" s="216">
        <f t="shared" si="339"/>
        <v>0</v>
      </c>
      <c r="L737" s="216">
        <f t="shared" si="339"/>
        <v>0</v>
      </c>
    </row>
    <row r="738" spans="1:12" s="218" customFormat="1" ht="25.5" hidden="1">
      <c r="A738" s="222"/>
      <c r="B738" s="95" t="s">
        <v>539</v>
      </c>
      <c r="C738" s="117"/>
      <c r="D738" s="125" t="s">
        <v>23</v>
      </c>
      <c r="E738" s="125" t="s">
        <v>14</v>
      </c>
      <c r="F738" s="125" t="s">
        <v>557</v>
      </c>
      <c r="G738" s="125"/>
      <c r="H738" s="215">
        <f t="shared" si="338"/>
        <v>0</v>
      </c>
      <c r="I738" s="216">
        <f>I739</f>
        <v>0</v>
      </c>
      <c r="J738" s="216">
        <f t="shared" si="339"/>
        <v>0</v>
      </c>
      <c r="K738" s="216">
        <f t="shared" si="339"/>
        <v>0</v>
      </c>
      <c r="L738" s="216">
        <f t="shared" si="339"/>
        <v>0</v>
      </c>
    </row>
    <row r="739" spans="1:12" s="218" customFormat="1" ht="54.75" hidden="1" customHeight="1">
      <c r="A739" s="214"/>
      <c r="B739" s="211" t="s">
        <v>247</v>
      </c>
      <c r="C739" s="243"/>
      <c r="D739" s="125" t="s">
        <v>23</v>
      </c>
      <c r="E739" s="125" t="s">
        <v>14</v>
      </c>
      <c r="F739" s="125" t="s">
        <v>557</v>
      </c>
      <c r="G739" s="125" t="s">
        <v>49</v>
      </c>
      <c r="H739" s="215">
        <f t="shared" si="338"/>
        <v>0</v>
      </c>
      <c r="I739" s="216">
        <f>I740</f>
        <v>0</v>
      </c>
      <c r="J739" s="216">
        <f t="shared" si="339"/>
        <v>0</v>
      </c>
      <c r="K739" s="216">
        <f t="shared" si="339"/>
        <v>0</v>
      </c>
      <c r="L739" s="216">
        <f t="shared" si="339"/>
        <v>0</v>
      </c>
    </row>
    <row r="740" spans="1:12" s="218" customFormat="1" hidden="1">
      <c r="A740" s="214"/>
      <c r="B740" s="211" t="s">
        <v>66</v>
      </c>
      <c r="C740" s="243"/>
      <c r="D740" s="125" t="s">
        <v>23</v>
      </c>
      <c r="E740" s="125" t="s">
        <v>14</v>
      </c>
      <c r="F740" s="125" t="s">
        <v>557</v>
      </c>
      <c r="G740" s="125" t="s">
        <v>64</v>
      </c>
      <c r="H740" s="215">
        <f>SUM(I740:L740)</f>
        <v>0</v>
      </c>
      <c r="I740" s="216">
        <f>I741</f>
        <v>0</v>
      </c>
      <c r="J740" s="216">
        <f t="shared" si="339"/>
        <v>0</v>
      </c>
      <c r="K740" s="216">
        <f t="shared" si="339"/>
        <v>0</v>
      </c>
      <c r="L740" s="216">
        <f t="shared" si="339"/>
        <v>0</v>
      </c>
    </row>
    <row r="741" spans="1:12" s="218" customFormat="1" ht="25.5" hidden="1">
      <c r="A741" s="214"/>
      <c r="B741" s="211" t="s">
        <v>84</v>
      </c>
      <c r="C741" s="243"/>
      <c r="D741" s="125" t="s">
        <v>23</v>
      </c>
      <c r="E741" s="125" t="s">
        <v>14</v>
      </c>
      <c r="F741" s="125" t="s">
        <v>557</v>
      </c>
      <c r="G741" s="125" t="s">
        <v>82</v>
      </c>
      <c r="H741" s="215">
        <f>SUM(I741:L741)</f>
        <v>0</v>
      </c>
      <c r="I741" s="216">
        <v>0</v>
      </c>
      <c r="J741" s="216">
        <v>0</v>
      </c>
      <c r="K741" s="216">
        <v>0</v>
      </c>
      <c r="L741" s="216">
        <v>0</v>
      </c>
    </row>
    <row r="742" spans="1:12" s="218" customFormat="1" ht="25.5" hidden="1">
      <c r="A742" s="214"/>
      <c r="B742" s="211" t="s">
        <v>418</v>
      </c>
      <c r="C742" s="243"/>
      <c r="D742" s="125" t="s">
        <v>23</v>
      </c>
      <c r="E742" s="125" t="s">
        <v>14</v>
      </c>
      <c r="F742" s="125" t="s">
        <v>419</v>
      </c>
      <c r="G742" s="125"/>
      <c r="H742" s="215">
        <f t="shared" ref="H742:H744" si="340">I742+J742+K742+L742</f>
        <v>0</v>
      </c>
      <c r="I742" s="216">
        <f>I743</f>
        <v>0</v>
      </c>
      <c r="J742" s="216">
        <f t="shared" ref="J742:L745" si="341">J743</f>
        <v>0</v>
      </c>
      <c r="K742" s="216">
        <f t="shared" si="341"/>
        <v>0</v>
      </c>
      <c r="L742" s="216">
        <f t="shared" si="341"/>
        <v>0</v>
      </c>
    </row>
    <row r="743" spans="1:12" s="218" customFormat="1" ht="25.5" hidden="1">
      <c r="A743" s="222"/>
      <c r="B743" s="95" t="s">
        <v>539</v>
      </c>
      <c r="C743" s="117"/>
      <c r="D743" s="125" t="s">
        <v>23</v>
      </c>
      <c r="E743" s="125" t="s">
        <v>14</v>
      </c>
      <c r="F743" s="125" t="s">
        <v>556</v>
      </c>
      <c r="G743" s="125"/>
      <c r="H743" s="215">
        <f t="shared" si="340"/>
        <v>0</v>
      </c>
      <c r="I743" s="216">
        <f>I744</f>
        <v>0</v>
      </c>
      <c r="J743" s="216">
        <f t="shared" si="341"/>
        <v>0</v>
      </c>
      <c r="K743" s="216">
        <f t="shared" si="341"/>
        <v>0</v>
      </c>
      <c r="L743" s="216">
        <f t="shared" si="341"/>
        <v>0</v>
      </c>
    </row>
    <row r="744" spans="1:12" s="218" customFormat="1" ht="54.75" hidden="1" customHeight="1">
      <c r="A744" s="214"/>
      <c r="B744" s="211" t="s">
        <v>247</v>
      </c>
      <c r="C744" s="243"/>
      <c r="D744" s="125" t="s">
        <v>23</v>
      </c>
      <c r="E744" s="125" t="s">
        <v>14</v>
      </c>
      <c r="F744" s="125" t="s">
        <v>556</v>
      </c>
      <c r="G744" s="125" t="s">
        <v>49</v>
      </c>
      <c r="H744" s="215">
        <f t="shared" si="340"/>
        <v>0</v>
      </c>
      <c r="I744" s="216">
        <f>I745</f>
        <v>0</v>
      </c>
      <c r="J744" s="216">
        <f t="shared" si="341"/>
        <v>0</v>
      </c>
      <c r="K744" s="216">
        <f t="shared" si="341"/>
        <v>0</v>
      </c>
      <c r="L744" s="216">
        <f t="shared" si="341"/>
        <v>0</v>
      </c>
    </row>
    <row r="745" spans="1:12" s="218" customFormat="1" hidden="1">
      <c r="A745" s="214"/>
      <c r="B745" s="211" t="s">
        <v>66</v>
      </c>
      <c r="C745" s="243"/>
      <c r="D745" s="125" t="s">
        <v>23</v>
      </c>
      <c r="E745" s="125" t="s">
        <v>14</v>
      </c>
      <c r="F745" s="125" t="s">
        <v>556</v>
      </c>
      <c r="G745" s="125" t="s">
        <v>64</v>
      </c>
      <c r="H745" s="215">
        <f>SUM(I745:L745)</f>
        <v>0</v>
      </c>
      <c r="I745" s="216">
        <f>I746</f>
        <v>0</v>
      </c>
      <c r="J745" s="216">
        <f t="shared" si="341"/>
        <v>0</v>
      </c>
      <c r="K745" s="216">
        <f t="shared" si="341"/>
        <v>0</v>
      </c>
      <c r="L745" s="216">
        <f t="shared" si="341"/>
        <v>0</v>
      </c>
    </row>
    <row r="746" spans="1:12" s="218" customFormat="1" ht="25.5" hidden="1">
      <c r="A746" s="214"/>
      <c r="B746" s="211" t="s">
        <v>84</v>
      </c>
      <c r="C746" s="243"/>
      <c r="D746" s="125" t="s">
        <v>23</v>
      </c>
      <c r="E746" s="125" t="s">
        <v>14</v>
      </c>
      <c r="F746" s="125" t="s">
        <v>556</v>
      </c>
      <c r="G746" s="125" t="s">
        <v>82</v>
      </c>
      <c r="H746" s="215">
        <f>SUM(I746:L746)</f>
        <v>0</v>
      </c>
      <c r="I746" s="216">
        <v>0</v>
      </c>
      <c r="J746" s="216">
        <v>0</v>
      </c>
      <c r="K746" s="216">
        <v>0</v>
      </c>
      <c r="L746" s="216">
        <v>0</v>
      </c>
    </row>
    <row r="747" spans="1:12" s="218" customFormat="1" ht="38.25" hidden="1">
      <c r="A747" s="214"/>
      <c r="B747" s="211" t="s">
        <v>420</v>
      </c>
      <c r="C747" s="243"/>
      <c r="D747" s="125" t="s">
        <v>23</v>
      </c>
      <c r="E747" s="125" t="s">
        <v>14</v>
      </c>
      <c r="F747" s="125" t="s">
        <v>421</v>
      </c>
      <c r="G747" s="125"/>
      <c r="H747" s="215">
        <f t="shared" ref="H747:H749" si="342">I747+J747+K747+L747</f>
        <v>0</v>
      </c>
      <c r="I747" s="216">
        <f>I748+I752</f>
        <v>0</v>
      </c>
      <c r="J747" s="216">
        <f t="shared" ref="J747:L747" si="343">J748+J752</f>
        <v>0</v>
      </c>
      <c r="K747" s="216">
        <f t="shared" si="343"/>
        <v>0</v>
      </c>
      <c r="L747" s="216">
        <f t="shared" si="343"/>
        <v>0</v>
      </c>
    </row>
    <row r="748" spans="1:12" s="218" customFormat="1" ht="38.25" hidden="1">
      <c r="A748" s="214"/>
      <c r="B748" s="211" t="s">
        <v>200</v>
      </c>
      <c r="C748" s="243"/>
      <c r="D748" s="125" t="s">
        <v>23</v>
      </c>
      <c r="E748" s="125" t="s">
        <v>14</v>
      </c>
      <c r="F748" s="125" t="s">
        <v>422</v>
      </c>
      <c r="G748" s="125"/>
      <c r="H748" s="215">
        <f t="shared" si="342"/>
        <v>0</v>
      </c>
      <c r="I748" s="216">
        <f>I749</f>
        <v>0</v>
      </c>
      <c r="J748" s="216">
        <f t="shared" ref="J748:L750" si="344">J749</f>
        <v>0</v>
      </c>
      <c r="K748" s="216">
        <f t="shared" si="344"/>
        <v>0</v>
      </c>
      <c r="L748" s="216">
        <f t="shared" si="344"/>
        <v>0</v>
      </c>
    </row>
    <row r="749" spans="1:12" s="218" customFormat="1" ht="54.75" hidden="1" customHeight="1">
      <c r="A749" s="214"/>
      <c r="B749" s="211" t="s">
        <v>88</v>
      </c>
      <c r="C749" s="243"/>
      <c r="D749" s="125" t="s">
        <v>23</v>
      </c>
      <c r="E749" s="125" t="s">
        <v>14</v>
      </c>
      <c r="F749" s="125" t="s">
        <v>422</v>
      </c>
      <c r="G749" s="125" t="s">
        <v>49</v>
      </c>
      <c r="H749" s="215">
        <f t="shared" si="342"/>
        <v>0</v>
      </c>
      <c r="I749" s="216">
        <f>I750</f>
        <v>0</v>
      </c>
      <c r="J749" s="216">
        <f t="shared" si="344"/>
        <v>0</v>
      </c>
      <c r="K749" s="216">
        <f t="shared" si="344"/>
        <v>0</v>
      </c>
      <c r="L749" s="216">
        <f t="shared" si="344"/>
        <v>0</v>
      </c>
    </row>
    <row r="750" spans="1:12" s="218" customFormat="1" hidden="1">
      <c r="A750" s="214"/>
      <c r="B750" s="211" t="s">
        <v>66</v>
      </c>
      <c r="C750" s="243"/>
      <c r="D750" s="125" t="s">
        <v>23</v>
      </c>
      <c r="E750" s="125" t="s">
        <v>14</v>
      </c>
      <c r="F750" s="125" t="s">
        <v>422</v>
      </c>
      <c r="G750" s="125" t="s">
        <v>64</v>
      </c>
      <c r="H750" s="215">
        <f>SUM(I750:L750)</f>
        <v>0</v>
      </c>
      <c r="I750" s="216">
        <f>I751</f>
        <v>0</v>
      </c>
      <c r="J750" s="216">
        <f t="shared" si="344"/>
        <v>0</v>
      </c>
      <c r="K750" s="216">
        <f t="shared" si="344"/>
        <v>0</v>
      </c>
      <c r="L750" s="216">
        <f t="shared" si="344"/>
        <v>0</v>
      </c>
    </row>
    <row r="751" spans="1:12" s="218" customFormat="1" ht="76.5" hidden="1">
      <c r="A751" s="214"/>
      <c r="B751" s="211" t="s">
        <v>83</v>
      </c>
      <c r="C751" s="243"/>
      <c r="D751" s="125" t="s">
        <v>23</v>
      </c>
      <c r="E751" s="125" t="s">
        <v>14</v>
      </c>
      <c r="F751" s="125" t="s">
        <v>422</v>
      </c>
      <c r="G751" s="125" t="s">
        <v>65</v>
      </c>
      <c r="H751" s="215">
        <f>SUM(I751:L751)</f>
        <v>0</v>
      </c>
      <c r="I751" s="216">
        <v>0</v>
      </c>
      <c r="J751" s="282">
        <v>0</v>
      </c>
      <c r="K751" s="282">
        <v>0</v>
      </c>
      <c r="L751" s="282">
        <v>0</v>
      </c>
    </row>
    <row r="752" spans="1:12" s="218" customFormat="1" ht="312.75" hidden="1" customHeight="1">
      <c r="A752" s="214"/>
      <c r="B752" s="211" t="s">
        <v>494</v>
      </c>
      <c r="C752" s="243"/>
      <c r="D752" s="125" t="s">
        <v>23</v>
      </c>
      <c r="E752" s="125" t="s">
        <v>14</v>
      </c>
      <c r="F752" s="125" t="s">
        <v>423</v>
      </c>
      <c r="G752" s="125"/>
      <c r="H752" s="215">
        <f t="shared" ref="H752:H753" si="345">I752+J752+K752+L752</f>
        <v>0</v>
      </c>
      <c r="I752" s="216">
        <f>I753</f>
        <v>0</v>
      </c>
      <c r="J752" s="216">
        <f t="shared" ref="J752:L754" si="346">J753</f>
        <v>0</v>
      </c>
      <c r="K752" s="216">
        <f t="shared" si="346"/>
        <v>0</v>
      </c>
      <c r="L752" s="216">
        <f t="shared" si="346"/>
        <v>0</v>
      </c>
    </row>
    <row r="753" spans="1:12" s="218" customFormat="1" ht="54.75" hidden="1" customHeight="1">
      <c r="A753" s="214"/>
      <c r="B753" s="211" t="s">
        <v>88</v>
      </c>
      <c r="C753" s="243"/>
      <c r="D753" s="125" t="s">
        <v>23</v>
      </c>
      <c r="E753" s="125" t="s">
        <v>14</v>
      </c>
      <c r="F753" s="125" t="s">
        <v>423</v>
      </c>
      <c r="G753" s="125" t="s">
        <v>49</v>
      </c>
      <c r="H753" s="215">
        <f t="shared" si="345"/>
        <v>0</v>
      </c>
      <c r="I753" s="216">
        <f>I754</f>
        <v>0</v>
      </c>
      <c r="J753" s="216">
        <f t="shared" si="346"/>
        <v>0</v>
      </c>
      <c r="K753" s="216">
        <f t="shared" si="346"/>
        <v>0</v>
      </c>
      <c r="L753" s="216">
        <f t="shared" si="346"/>
        <v>0</v>
      </c>
    </row>
    <row r="754" spans="1:12" s="218" customFormat="1" hidden="1">
      <c r="A754" s="214"/>
      <c r="B754" s="211" t="s">
        <v>66</v>
      </c>
      <c r="C754" s="243"/>
      <c r="D754" s="125" t="s">
        <v>23</v>
      </c>
      <c r="E754" s="125" t="s">
        <v>14</v>
      </c>
      <c r="F754" s="125" t="s">
        <v>423</v>
      </c>
      <c r="G754" s="125" t="s">
        <v>64</v>
      </c>
      <c r="H754" s="215">
        <f>SUM(I754:L754)</f>
        <v>0</v>
      </c>
      <c r="I754" s="216">
        <f>I755</f>
        <v>0</v>
      </c>
      <c r="J754" s="216">
        <f t="shared" si="346"/>
        <v>0</v>
      </c>
      <c r="K754" s="216">
        <f t="shared" si="346"/>
        <v>0</v>
      </c>
      <c r="L754" s="216">
        <f t="shared" si="346"/>
        <v>0</v>
      </c>
    </row>
    <row r="755" spans="1:12" s="218" customFormat="1" ht="76.5" hidden="1">
      <c r="A755" s="214"/>
      <c r="B755" s="211" t="s">
        <v>83</v>
      </c>
      <c r="C755" s="243"/>
      <c r="D755" s="125" t="s">
        <v>23</v>
      </c>
      <c r="E755" s="125" t="s">
        <v>14</v>
      </c>
      <c r="F755" s="125" t="s">
        <v>423</v>
      </c>
      <c r="G755" s="125" t="s">
        <v>65</v>
      </c>
      <c r="H755" s="215">
        <f>SUM(I755:L755)</f>
        <v>0</v>
      </c>
      <c r="I755" s="216">
        <v>0</v>
      </c>
      <c r="J755" s="282">
        <v>0</v>
      </c>
      <c r="K755" s="282">
        <v>0</v>
      </c>
      <c r="L755" s="282">
        <v>0</v>
      </c>
    </row>
    <row r="756" spans="1:12" s="218" customFormat="1" hidden="1">
      <c r="A756" s="214"/>
      <c r="B756" s="211" t="s">
        <v>424</v>
      </c>
      <c r="C756" s="243"/>
      <c r="D756" s="125" t="s">
        <v>23</v>
      </c>
      <c r="E756" s="125" t="s">
        <v>14</v>
      </c>
      <c r="F756" s="125" t="s">
        <v>425</v>
      </c>
      <c r="G756" s="125"/>
      <c r="H756" s="215">
        <f t="shared" ref="H756:H759" si="347">I756+J756+K756+L756</f>
        <v>0</v>
      </c>
      <c r="I756" s="216">
        <f>I757+I766</f>
        <v>0</v>
      </c>
      <c r="J756" s="216">
        <f t="shared" ref="J756:L756" si="348">J757+J766</f>
        <v>0</v>
      </c>
      <c r="K756" s="216">
        <f t="shared" si="348"/>
        <v>0</v>
      </c>
      <c r="L756" s="216">
        <f t="shared" si="348"/>
        <v>0</v>
      </c>
    </row>
    <row r="757" spans="1:12" s="218" customFormat="1" ht="34.5" hidden="1" customHeight="1">
      <c r="A757" s="214"/>
      <c r="B757" s="211" t="s">
        <v>426</v>
      </c>
      <c r="C757" s="243"/>
      <c r="D757" s="125" t="s">
        <v>23</v>
      </c>
      <c r="E757" s="125" t="s">
        <v>14</v>
      </c>
      <c r="F757" s="125" t="s">
        <v>427</v>
      </c>
      <c r="G757" s="125"/>
      <c r="H757" s="215">
        <f t="shared" si="347"/>
        <v>0</v>
      </c>
      <c r="I757" s="216">
        <f>I758+I762</f>
        <v>0</v>
      </c>
      <c r="J757" s="216">
        <f t="shared" ref="J757:L757" si="349">J758+J762</f>
        <v>0</v>
      </c>
      <c r="K757" s="216">
        <f t="shared" si="349"/>
        <v>0</v>
      </c>
      <c r="L757" s="216">
        <f t="shared" si="349"/>
        <v>0</v>
      </c>
    </row>
    <row r="758" spans="1:12" s="218" customFormat="1" ht="38.25" hidden="1">
      <c r="A758" s="214"/>
      <c r="B758" s="211" t="s">
        <v>200</v>
      </c>
      <c r="C758" s="243"/>
      <c r="D758" s="125" t="s">
        <v>23</v>
      </c>
      <c r="E758" s="125" t="s">
        <v>14</v>
      </c>
      <c r="F758" s="125" t="s">
        <v>428</v>
      </c>
      <c r="G758" s="125"/>
      <c r="H758" s="215">
        <f t="shared" si="347"/>
        <v>0</v>
      </c>
      <c r="I758" s="216">
        <f>I759</f>
        <v>0</v>
      </c>
      <c r="J758" s="216">
        <f t="shared" ref="J758:L760" si="350">J759</f>
        <v>0</v>
      </c>
      <c r="K758" s="216">
        <f t="shared" si="350"/>
        <v>0</v>
      </c>
      <c r="L758" s="216">
        <f t="shared" si="350"/>
        <v>0</v>
      </c>
    </row>
    <row r="759" spans="1:12" s="218" customFormat="1" ht="54.75" hidden="1" customHeight="1">
      <c r="A759" s="214"/>
      <c r="B759" s="211" t="s">
        <v>88</v>
      </c>
      <c r="C759" s="243"/>
      <c r="D759" s="125" t="s">
        <v>23</v>
      </c>
      <c r="E759" s="125" t="s">
        <v>14</v>
      </c>
      <c r="F759" s="125" t="s">
        <v>428</v>
      </c>
      <c r="G759" s="125" t="s">
        <v>49</v>
      </c>
      <c r="H759" s="215">
        <f t="shared" si="347"/>
        <v>0</v>
      </c>
      <c r="I759" s="216">
        <f>I760</f>
        <v>0</v>
      </c>
      <c r="J759" s="216">
        <f t="shared" si="350"/>
        <v>0</v>
      </c>
      <c r="K759" s="216">
        <f t="shared" si="350"/>
        <v>0</v>
      </c>
      <c r="L759" s="216">
        <f t="shared" si="350"/>
        <v>0</v>
      </c>
    </row>
    <row r="760" spans="1:12" s="218" customFormat="1" hidden="1">
      <c r="A760" s="214"/>
      <c r="B760" s="211" t="s">
        <v>66</v>
      </c>
      <c r="C760" s="243"/>
      <c r="D760" s="125" t="s">
        <v>23</v>
      </c>
      <c r="E760" s="125" t="s">
        <v>14</v>
      </c>
      <c r="F760" s="125" t="s">
        <v>428</v>
      </c>
      <c r="G760" s="125" t="s">
        <v>64</v>
      </c>
      <c r="H760" s="215">
        <f>SUM(I760:L760)</f>
        <v>0</v>
      </c>
      <c r="I760" s="216">
        <f>I761</f>
        <v>0</v>
      </c>
      <c r="J760" s="216">
        <f t="shared" si="350"/>
        <v>0</v>
      </c>
      <c r="K760" s="216">
        <f t="shared" si="350"/>
        <v>0</v>
      </c>
      <c r="L760" s="216">
        <f t="shared" si="350"/>
        <v>0</v>
      </c>
    </row>
    <row r="761" spans="1:12" s="218" customFormat="1" ht="76.5" hidden="1">
      <c r="A761" s="214"/>
      <c r="B761" s="211" t="s">
        <v>83</v>
      </c>
      <c r="C761" s="243"/>
      <c r="D761" s="125" t="s">
        <v>23</v>
      </c>
      <c r="E761" s="125" t="s">
        <v>14</v>
      </c>
      <c r="F761" s="125" t="s">
        <v>428</v>
      </c>
      <c r="G761" s="125" t="s">
        <v>65</v>
      </c>
      <c r="H761" s="215">
        <f>SUM(I761:L761)</f>
        <v>0</v>
      </c>
      <c r="I761" s="216">
        <v>0</v>
      </c>
      <c r="J761" s="282">
        <v>0</v>
      </c>
      <c r="K761" s="282">
        <v>0</v>
      </c>
      <c r="L761" s="282">
        <v>0</v>
      </c>
    </row>
    <row r="762" spans="1:12" s="218" customFormat="1" ht="312.75" hidden="1" customHeight="1">
      <c r="A762" s="214"/>
      <c r="B762" s="211" t="s">
        <v>494</v>
      </c>
      <c r="C762" s="243"/>
      <c r="D762" s="125" t="s">
        <v>23</v>
      </c>
      <c r="E762" s="125" t="s">
        <v>14</v>
      </c>
      <c r="F762" s="125" t="s">
        <v>429</v>
      </c>
      <c r="G762" s="125"/>
      <c r="H762" s="215">
        <f t="shared" ref="H762:H763" si="351">I762+J762+K762+L762</f>
        <v>0</v>
      </c>
      <c r="I762" s="216">
        <f>I763</f>
        <v>0</v>
      </c>
      <c r="J762" s="216">
        <f t="shared" ref="J762:L764" si="352">J763</f>
        <v>0</v>
      </c>
      <c r="K762" s="216">
        <f t="shared" si="352"/>
        <v>0</v>
      </c>
      <c r="L762" s="216">
        <f t="shared" si="352"/>
        <v>0</v>
      </c>
    </row>
    <row r="763" spans="1:12" s="218" customFormat="1" ht="54.75" hidden="1" customHeight="1">
      <c r="A763" s="214"/>
      <c r="B763" s="211" t="s">
        <v>88</v>
      </c>
      <c r="C763" s="243"/>
      <c r="D763" s="125" t="s">
        <v>23</v>
      </c>
      <c r="E763" s="125" t="s">
        <v>14</v>
      </c>
      <c r="F763" s="125" t="s">
        <v>429</v>
      </c>
      <c r="G763" s="125" t="s">
        <v>49</v>
      </c>
      <c r="H763" s="215">
        <f t="shared" si="351"/>
        <v>0</v>
      </c>
      <c r="I763" s="216">
        <f>I764</f>
        <v>0</v>
      </c>
      <c r="J763" s="216">
        <f t="shared" si="352"/>
        <v>0</v>
      </c>
      <c r="K763" s="216">
        <f t="shared" si="352"/>
        <v>0</v>
      </c>
      <c r="L763" s="216">
        <f t="shared" si="352"/>
        <v>0</v>
      </c>
    </row>
    <row r="764" spans="1:12" s="218" customFormat="1" hidden="1">
      <c r="A764" s="214"/>
      <c r="B764" s="211" t="s">
        <v>66</v>
      </c>
      <c r="C764" s="243"/>
      <c r="D764" s="125" t="s">
        <v>23</v>
      </c>
      <c r="E764" s="125" t="s">
        <v>14</v>
      </c>
      <c r="F764" s="125" t="s">
        <v>429</v>
      </c>
      <c r="G764" s="125" t="s">
        <v>64</v>
      </c>
      <c r="H764" s="215">
        <f>SUM(I764:L764)</f>
        <v>0</v>
      </c>
      <c r="I764" s="216">
        <f>I765</f>
        <v>0</v>
      </c>
      <c r="J764" s="216">
        <f t="shared" si="352"/>
        <v>0</v>
      </c>
      <c r="K764" s="216">
        <f t="shared" si="352"/>
        <v>0</v>
      </c>
      <c r="L764" s="216">
        <f t="shared" si="352"/>
        <v>0</v>
      </c>
    </row>
    <row r="765" spans="1:12" s="218" customFormat="1" ht="76.5" hidden="1">
      <c r="A765" s="214"/>
      <c r="B765" s="211" t="s">
        <v>83</v>
      </c>
      <c r="C765" s="243"/>
      <c r="D765" s="125" t="s">
        <v>23</v>
      </c>
      <c r="E765" s="125" t="s">
        <v>14</v>
      </c>
      <c r="F765" s="125" t="s">
        <v>429</v>
      </c>
      <c r="G765" s="125" t="s">
        <v>65</v>
      </c>
      <c r="H765" s="215">
        <f>SUM(I765:L765)</f>
        <v>0</v>
      </c>
      <c r="I765" s="216">
        <v>0</v>
      </c>
      <c r="J765" s="282">
        <v>0</v>
      </c>
      <c r="K765" s="282">
        <v>0</v>
      </c>
      <c r="L765" s="282">
        <v>0</v>
      </c>
    </row>
    <row r="766" spans="1:12" s="218" customFormat="1" ht="38.25" hidden="1">
      <c r="A766" s="214"/>
      <c r="B766" s="211" t="s">
        <v>430</v>
      </c>
      <c r="C766" s="243"/>
      <c r="D766" s="125" t="s">
        <v>23</v>
      </c>
      <c r="E766" s="125" t="s">
        <v>14</v>
      </c>
      <c r="F766" s="125" t="s">
        <v>431</v>
      </c>
      <c r="G766" s="125"/>
      <c r="H766" s="215">
        <f t="shared" ref="H766:H768" si="353">I766+J766+K766+L766</f>
        <v>0</v>
      </c>
      <c r="I766" s="216">
        <f>I767</f>
        <v>0</v>
      </c>
      <c r="J766" s="216">
        <f t="shared" ref="J766:L769" si="354">J767</f>
        <v>0</v>
      </c>
      <c r="K766" s="216">
        <f t="shared" si="354"/>
        <v>0</v>
      </c>
      <c r="L766" s="216">
        <f t="shared" si="354"/>
        <v>0</v>
      </c>
    </row>
    <row r="767" spans="1:12" s="218" customFormat="1" ht="25.5" hidden="1">
      <c r="A767" s="214"/>
      <c r="B767" s="95" t="s">
        <v>539</v>
      </c>
      <c r="C767" s="243"/>
      <c r="D767" s="125" t="s">
        <v>23</v>
      </c>
      <c r="E767" s="125" t="s">
        <v>14</v>
      </c>
      <c r="F767" s="125" t="s">
        <v>555</v>
      </c>
      <c r="G767" s="125"/>
      <c r="H767" s="215">
        <f t="shared" si="353"/>
        <v>0</v>
      </c>
      <c r="I767" s="216">
        <f>I768</f>
        <v>0</v>
      </c>
      <c r="J767" s="216">
        <f t="shared" si="354"/>
        <v>0</v>
      </c>
      <c r="K767" s="216">
        <f t="shared" si="354"/>
        <v>0</v>
      </c>
      <c r="L767" s="216">
        <f t="shared" si="354"/>
        <v>0</v>
      </c>
    </row>
    <row r="768" spans="1:12" s="218" customFormat="1" ht="54.75" hidden="1" customHeight="1">
      <c r="A768" s="214"/>
      <c r="B768" s="211" t="s">
        <v>247</v>
      </c>
      <c r="C768" s="243"/>
      <c r="D768" s="125" t="s">
        <v>23</v>
      </c>
      <c r="E768" s="125" t="s">
        <v>14</v>
      </c>
      <c r="F768" s="125" t="s">
        <v>555</v>
      </c>
      <c r="G768" s="125" t="s">
        <v>49</v>
      </c>
      <c r="H768" s="215">
        <f t="shared" si="353"/>
        <v>0</v>
      </c>
      <c r="I768" s="216">
        <f>I769</f>
        <v>0</v>
      </c>
      <c r="J768" s="216">
        <f t="shared" si="354"/>
        <v>0</v>
      </c>
      <c r="K768" s="216">
        <f t="shared" si="354"/>
        <v>0</v>
      </c>
      <c r="L768" s="216">
        <f t="shared" si="354"/>
        <v>0</v>
      </c>
    </row>
    <row r="769" spans="1:12" s="218" customFormat="1" hidden="1">
      <c r="A769" s="214"/>
      <c r="B769" s="211" t="s">
        <v>66</v>
      </c>
      <c r="C769" s="243"/>
      <c r="D769" s="125" t="s">
        <v>23</v>
      </c>
      <c r="E769" s="125" t="s">
        <v>14</v>
      </c>
      <c r="F769" s="125" t="s">
        <v>555</v>
      </c>
      <c r="G769" s="125" t="s">
        <v>64</v>
      </c>
      <c r="H769" s="215">
        <f>SUM(I769:L769)</f>
        <v>0</v>
      </c>
      <c r="I769" s="216">
        <f>I770</f>
        <v>0</v>
      </c>
      <c r="J769" s="216">
        <f t="shared" si="354"/>
        <v>0</v>
      </c>
      <c r="K769" s="216">
        <f t="shared" si="354"/>
        <v>0</v>
      </c>
      <c r="L769" s="216">
        <f t="shared" si="354"/>
        <v>0</v>
      </c>
    </row>
    <row r="770" spans="1:12" s="218" customFormat="1" ht="25.5" hidden="1">
      <c r="A770" s="214"/>
      <c r="B770" s="211" t="s">
        <v>84</v>
      </c>
      <c r="C770" s="243"/>
      <c r="D770" s="125" t="s">
        <v>23</v>
      </c>
      <c r="E770" s="125" t="s">
        <v>14</v>
      </c>
      <c r="F770" s="125" t="s">
        <v>555</v>
      </c>
      <c r="G770" s="125" t="s">
        <v>82</v>
      </c>
      <c r="H770" s="215">
        <f>SUM(I770:L770)</f>
        <v>0</v>
      </c>
      <c r="I770" s="216">
        <v>0</v>
      </c>
      <c r="J770" s="216">
        <v>0</v>
      </c>
      <c r="K770" s="216">
        <v>0</v>
      </c>
      <c r="L770" s="216">
        <v>0</v>
      </c>
    </row>
    <row r="771" spans="1:12" s="218" customFormat="1" ht="51">
      <c r="A771" s="214"/>
      <c r="B771" s="211" t="s">
        <v>432</v>
      </c>
      <c r="C771" s="243"/>
      <c r="D771" s="125" t="s">
        <v>23</v>
      </c>
      <c r="E771" s="125" t="s">
        <v>14</v>
      </c>
      <c r="F771" s="125" t="s">
        <v>433</v>
      </c>
      <c r="G771" s="125"/>
      <c r="H771" s="215">
        <f t="shared" ref="H771:H774" si="355">I771+J771+K771+L771</f>
        <v>193800</v>
      </c>
      <c r="I771" s="216">
        <f>I772+I777+I782+I791+I797</f>
        <v>193800</v>
      </c>
      <c r="J771" s="216">
        <f t="shared" ref="J771:L771" si="356">J772+J777+J782+J791+J797</f>
        <v>0</v>
      </c>
      <c r="K771" s="216">
        <f t="shared" si="356"/>
        <v>0</v>
      </c>
      <c r="L771" s="216">
        <f t="shared" si="356"/>
        <v>0</v>
      </c>
    </row>
    <row r="772" spans="1:12" s="218" customFormat="1" ht="38.25" hidden="1">
      <c r="A772" s="214"/>
      <c r="B772" s="211" t="s">
        <v>406</v>
      </c>
      <c r="C772" s="243"/>
      <c r="D772" s="125" t="s">
        <v>23</v>
      </c>
      <c r="E772" s="125" t="s">
        <v>14</v>
      </c>
      <c r="F772" s="125" t="s">
        <v>434</v>
      </c>
      <c r="G772" s="125"/>
      <c r="H772" s="215">
        <f t="shared" si="355"/>
        <v>0</v>
      </c>
      <c r="I772" s="216">
        <f>I773</f>
        <v>0</v>
      </c>
      <c r="J772" s="216">
        <f t="shared" ref="J772:L775" si="357">J773</f>
        <v>0</v>
      </c>
      <c r="K772" s="216">
        <f t="shared" si="357"/>
        <v>0</v>
      </c>
      <c r="L772" s="216">
        <f t="shared" si="357"/>
        <v>0</v>
      </c>
    </row>
    <row r="773" spans="1:12" s="218" customFormat="1" ht="25.5" hidden="1">
      <c r="A773" s="214"/>
      <c r="B773" s="95" t="s">
        <v>539</v>
      </c>
      <c r="C773" s="243"/>
      <c r="D773" s="125" t="s">
        <v>23</v>
      </c>
      <c r="E773" s="125" t="s">
        <v>14</v>
      </c>
      <c r="F773" s="125" t="s">
        <v>552</v>
      </c>
      <c r="G773" s="125"/>
      <c r="H773" s="215">
        <f t="shared" si="355"/>
        <v>0</v>
      </c>
      <c r="I773" s="216">
        <f>I774</f>
        <v>0</v>
      </c>
      <c r="J773" s="216">
        <f t="shared" si="357"/>
        <v>0</v>
      </c>
      <c r="K773" s="216">
        <f t="shared" si="357"/>
        <v>0</v>
      </c>
      <c r="L773" s="216">
        <f t="shared" si="357"/>
        <v>0</v>
      </c>
    </row>
    <row r="774" spans="1:12" s="218" customFormat="1" ht="54.75" hidden="1" customHeight="1">
      <c r="A774" s="214"/>
      <c r="B774" s="211" t="s">
        <v>247</v>
      </c>
      <c r="C774" s="243"/>
      <c r="D774" s="125" t="s">
        <v>23</v>
      </c>
      <c r="E774" s="125" t="s">
        <v>14</v>
      </c>
      <c r="F774" s="125" t="s">
        <v>552</v>
      </c>
      <c r="G774" s="125" t="s">
        <v>49</v>
      </c>
      <c r="H774" s="215">
        <f t="shared" si="355"/>
        <v>0</v>
      </c>
      <c r="I774" s="216">
        <f>I775</f>
        <v>0</v>
      </c>
      <c r="J774" s="216">
        <f t="shared" si="357"/>
        <v>0</v>
      </c>
      <c r="K774" s="216">
        <f t="shared" si="357"/>
        <v>0</v>
      </c>
      <c r="L774" s="216">
        <f t="shared" si="357"/>
        <v>0</v>
      </c>
    </row>
    <row r="775" spans="1:12" s="218" customFormat="1" hidden="1">
      <c r="A775" s="214"/>
      <c r="B775" s="211" t="s">
        <v>66</v>
      </c>
      <c r="C775" s="243"/>
      <c r="D775" s="125" t="s">
        <v>23</v>
      </c>
      <c r="E775" s="125" t="s">
        <v>14</v>
      </c>
      <c r="F775" s="125" t="s">
        <v>552</v>
      </c>
      <c r="G775" s="125" t="s">
        <v>64</v>
      </c>
      <c r="H775" s="215">
        <f>SUM(I775:L775)</f>
        <v>0</v>
      </c>
      <c r="I775" s="216">
        <f>I776</f>
        <v>0</v>
      </c>
      <c r="J775" s="216">
        <f t="shared" si="357"/>
        <v>0</v>
      </c>
      <c r="K775" s="216">
        <f t="shared" si="357"/>
        <v>0</v>
      </c>
      <c r="L775" s="216">
        <f t="shared" si="357"/>
        <v>0</v>
      </c>
    </row>
    <row r="776" spans="1:12" s="218" customFormat="1" ht="25.5" hidden="1">
      <c r="A776" s="214"/>
      <c r="B776" s="211" t="s">
        <v>84</v>
      </c>
      <c r="C776" s="243"/>
      <c r="D776" s="125" t="s">
        <v>23</v>
      </c>
      <c r="E776" s="125" t="s">
        <v>14</v>
      </c>
      <c r="F776" s="125" t="s">
        <v>552</v>
      </c>
      <c r="G776" s="125" t="s">
        <v>82</v>
      </c>
      <c r="H776" s="215">
        <f>SUM(I776:L776)</f>
        <v>0</v>
      </c>
      <c r="I776" s="216">
        <v>0</v>
      </c>
      <c r="J776" s="216">
        <v>0</v>
      </c>
      <c r="K776" s="216">
        <v>0</v>
      </c>
      <c r="L776" s="216">
        <v>0</v>
      </c>
    </row>
    <row r="777" spans="1:12" s="218" customFormat="1" ht="51" hidden="1">
      <c r="A777" s="214"/>
      <c r="B777" s="211" t="s">
        <v>435</v>
      </c>
      <c r="C777" s="243"/>
      <c r="D777" s="125" t="s">
        <v>23</v>
      </c>
      <c r="E777" s="125" t="s">
        <v>14</v>
      </c>
      <c r="F777" s="125" t="s">
        <v>436</v>
      </c>
      <c r="G777" s="125"/>
      <c r="H777" s="215">
        <f t="shared" ref="H777:H779" si="358">I777+J777+K777+L777</f>
        <v>0</v>
      </c>
      <c r="I777" s="216">
        <f>I778</f>
        <v>0</v>
      </c>
      <c r="J777" s="216">
        <f t="shared" ref="J777:L780" si="359">J778</f>
        <v>0</v>
      </c>
      <c r="K777" s="216">
        <f t="shared" si="359"/>
        <v>0</v>
      </c>
      <c r="L777" s="216">
        <f t="shared" si="359"/>
        <v>0</v>
      </c>
    </row>
    <row r="778" spans="1:12" s="218" customFormat="1" ht="25.5" hidden="1">
      <c r="A778" s="214"/>
      <c r="B778" s="95" t="s">
        <v>539</v>
      </c>
      <c r="C778" s="243"/>
      <c r="D778" s="125" t="s">
        <v>23</v>
      </c>
      <c r="E778" s="125" t="s">
        <v>14</v>
      </c>
      <c r="F778" s="125" t="s">
        <v>551</v>
      </c>
      <c r="G778" s="125"/>
      <c r="H778" s="215">
        <f t="shared" si="358"/>
        <v>0</v>
      </c>
      <c r="I778" s="216">
        <f>I779</f>
        <v>0</v>
      </c>
      <c r="J778" s="216">
        <f t="shared" si="359"/>
        <v>0</v>
      </c>
      <c r="K778" s="216">
        <f t="shared" si="359"/>
        <v>0</v>
      </c>
      <c r="L778" s="216">
        <f t="shared" si="359"/>
        <v>0</v>
      </c>
    </row>
    <row r="779" spans="1:12" s="218" customFormat="1" ht="54.75" hidden="1" customHeight="1">
      <c r="A779" s="214"/>
      <c r="B779" s="211" t="s">
        <v>247</v>
      </c>
      <c r="C779" s="243"/>
      <c r="D779" s="125" t="s">
        <v>23</v>
      </c>
      <c r="E779" s="125" t="s">
        <v>14</v>
      </c>
      <c r="F779" s="125" t="s">
        <v>551</v>
      </c>
      <c r="G779" s="125" t="s">
        <v>49</v>
      </c>
      <c r="H779" s="215">
        <f t="shared" si="358"/>
        <v>0</v>
      </c>
      <c r="I779" s="216">
        <f>I780</f>
        <v>0</v>
      </c>
      <c r="J779" s="216">
        <f t="shared" si="359"/>
        <v>0</v>
      </c>
      <c r="K779" s="216">
        <f t="shared" si="359"/>
        <v>0</v>
      </c>
      <c r="L779" s="216">
        <f t="shared" si="359"/>
        <v>0</v>
      </c>
    </row>
    <row r="780" spans="1:12" s="218" customFormat="1" hidden="1">
      <c r="A780" s="214"/>
      <c r="B780" s="211" t="s">
        <v>66</v>
      </c>
      <c r="C780" s="243"/>
      <c r="D780" s="125" t="s">
        <v>23</v>
      </c>
      <c r="E780" s="125" t="s">
        <v>14</v>
      </c>
      <c r="F780" s="125" t="s">
        <v>551</v>
      </c>
      <c r="G780" s="125" t="s">
        <v>64</v>
      </c>
      <c r="H780" s="215">
        <f>SUM(I780:L780)</f>
        <v>0</v>
      </c>
      <c r="I780" s="216">
        <f>I781</f>
        <v>0</v>
      </c>
      <c r="J780" s="216">
        <f t="shared" si="359"/>
        <v>0</v>
      </c>
      <c r="K780" s="216">
        <f t="shared" si="359"/>
        <v>0</v>
      </c>
      <c r="L780" s="216">
        <f t="shared" si="359"/>
        <v>0</v>
      </c>
    </row>
    <row r="781" spans="1:12" s="218" customFormat="1" ht="25.5" hidden="1">
      <c r="A781" s="214"/>
      <c r="B781" s="211" t="s">
        <v>84</v>
      </c>
      <c r="C781" s="243"/>
      <c r="D781" s="125" t="s">
        <v>23</v>
      </c>
      <c r="E781" s="125" t="s">
        <v>14</v>
      </c>
      <c r="F781" s="125" t="s">
        <v>551</v>
      </c>
      <c r="G781" s="125" t="s">
        <v>82</v>
      </c>
      <c r="H781" s="215">
        <f>SUM(I781:L781)</f>
        <v>0</v>
      </c>
      <c r="I781" s="216">
        <v>0</v>
      </c>
      <c r="J781" s="216">
        <v>0</v>
      </c>
      <c r="K781" s="216">
        <v>0</v>
      </c>
      <c r="L781" s="216">
        <v>0</v>
      </c>
    </row>
    <row r="782" spans="1:12" s="218" customFormat="1" ht="51.75" hidden="1" customHeight="1">
      <c r="A782" s="214"/>
      <c r="B782" s="211" t="s">
        <v>437</v>
      </c>
      <c r="C782" s="243"/>
      <c r="D782" s="125" t="s">
        <v>23</v>
      </c>
      <c r="E782" s="125" t="s">
        <v>14</v>
      </c>
      <c r="F782" s="125" t="s">
        <v>438</v>
      </c>
      <c r="G782" s="125"/>
      <c r="H782" s="215">
        <f t="shared" ref="H782:H784" si="360">I782+J782+K782+L782</f>
        <v>0</v>
      </c>
      <c r="I782" s="216">
        <f>I783+I787</f>
        <v>0</v>
      </c>
      <c r="J782" s="216">
        <f t="shared" ref="J782:L782" si="361">J783+J787</f>
        <v>0</v>
      </c>
      <c r="K782" s="216">
        <f t="shared" si="361"/>
        <v>0</v>
      </c>
      <c r="L782" s="216">
        <f t="shared" si="361"/>
        <v>0</v>
      </c>
    </row>
    <row r="783" spans="1:12" s="218" customFormat="1" ht="38.25" hidden="1">
      <c r="A783" s="214"/>
      <c r="B783" s="211" t="s">
        <v>200</v>
      </c>
      <c r="C783" s="243"/>
      <c r="D783" s="125" t="s">
        <v>23</v>
      </c>
      <c r="E783" s="125" t="s">
        <v>14</v>
      </c>
      <c r="F783" s="125" t="s">
        <v>439</v>
      </c>
      <c r="G783" s="125"/>
      <c r="H783" s="215">
        <f t="shared" si="360"/>
        <v>0</v>
      </c>
      <c r="I783" s="216">
        <f>I784</f>
        <v>0</v>
      </c>
      <c r="J783" s="216">
        <f t="shared" ref="J783:L785" si="362">J784</f>
        <v>0</v>
      </c>
      <c r="K783" s="216">
        <f t="shared" si="362"/>
        <v>0</v>
      </c>
      <c r="L783" s="216">
        <f t="shared" si="362"/>
        <v>0</v>
      </c>
    </row>
    <row r="784" spans="1:12" s="218" customFormat="1" ht="54.75" hidden="1" customHeight="1">
      <c r="A784" s="214"/>
      <c r="B784" s="211" t="s">
        <v>88</v>
      </c>
      <c r="C784" s="243"/>
      <c r="D784" s="125" t="s">
        <v>23</v>
      </c>
      <c r="E784" s="125" t="s">
        <v>14</v>
      </c>
      <c r="F784" s="125" t="s">
        <v>439</v>
      </c>
      <c r="G784" s="125" t="s">
        <v>49</v>
      </c>
      <c r="H784" s="215">
        <f t="shared" si="360"/>
        <v>0</v>
      </c>
      <c r="I784" s="216">
        <f>I785</f>
        <v>0</v>
      </c>
      <c r="J784" s="216">
        <f t="shared" si="362"/>
        <v>0</v>
      </c>
      <c r="K784" s="216">
        <f t="shared" si="362"/>
        <v>0</v>
      </c>
      <c r="L784" s="216">
        <f t="shared" si="362"/>
        <v>0</v>
      </c>
    </row>
    <row r="785" spans="1:12" s="218" customFormat="1" hidden="1">
      <c r="A785" s="214"/>
      <c r="B785" s="211" t="s">
        <v>66</v>
      </c>
      <c r="C785" s="243"/>
      <c r="D785" s="125" t="s">
        <v>23</v>
      </c>
      <c r="E785" s="125" t="s">
        <v>14</v>
      </c>
      <c r="F785" s="125" t="s">
        <v>439</v>
      </c>
      <c r="G785" s="125" t="s">
        <v>64</v>
      </c>
      <c r="H785" s="215">
        <f>SUM(I785:L785)</f>
        <v>0</v>
      </c>
      <c r="I785" s="216">
        <f>I786</f>
        <v>0</v>
      </c>
      <c r="J785" s="216">
        <f t="shared" si="362"/>
        <v>0</v>
      </c>
      <c r="K785" s="216">
        <f t="shared" si="362"/>
        <v>0</v>
      </c>
      <c r="L785" s="216">
        <f t="shared" si="362"/>
        <v>0</v>
      </c>
    </row>
    <row r="786" spans="1:12" s="218" customFormat="1" ht="76.5" hidden="1">
      <c r="A786" s="214"/>
      <c r="B786" s="211" t="s">
        <v>83</v>
      </c>
      <c r="C786" s="243"/>
      <c r="D786" s="125" t="s">
        <v>23</v>
      </c>
      <c r="E786" s="125" t="s">
        <v>14</v>
      </c>
      <c r="F786" s="125" t="s">
        <v>439</v>
      </c>
      <c r="G786" s="125" t="s">
        <v>65</v>
      </c>
      <c r="H786" s="215">
        <f>SUM(I786:L786)</f>
        <v>0</v>
      </c>
      <c r="I786" s="216">
        <v>0</v>
      </c>
      <c r="J786" s="282">
        <v>0</v>
      </c>
      <c r="K786" s="282">
        <v>0</v>
      </c>
      <c r="L786" s="282">
        <v>0</v>
      </c>
    </row>
    <row r="787" spans="1:12" s="218" customFormat="1" ht="312.75" hidden="1" customHeight="1">
      <c r="A787" s="214"/>
      <c r="B787" s="211" t="s">
        <v>494</v>
      </c>
      <c r="C787" s="243"/>
      <c r="D787" s="125" t="s">
        <v>23</v>
      </c>
      <c r="E787" s="125" t="s">
        <v>14</v>
      </c>
      <c r="F787" s="125" t="s">
        <v>440</v>
      </c>
      <c r="G787" s="125"/>
      <c r="H787" s="215">
        <f t="shared" ref="H787:H788" si="363">I787+J787+K787+L787</f>
        <v>0</v>
      </c>
      <c r="I787" s="216">
        <f>I788</f>
        <v>0</v>
      </c>
      <c r="J787" s="216">
        <f t="shared" ref="J787:L793" si="364">J788</f>
        <v>0</v>
      </c>
      <c r="K787" s="216">
        <f t="shared" si="364"/>
        <v>0</v>
      </c>
      <c r="L787" s="216">
        <f t="shared" si="364"/>
        <v>0</v>
      </c>
    </row>
    <row r="788" spans="1:12" s="218" customFormat="1" ht="54.75" hidden="1" customHeight="1">
      <c r="A788" s="214"/>
      <c r="B788" s="211" t="s">
        <v>88</v>
      </c>
      <c r="C788" s="243"/>
      <c r="D788" s="125" t="s">
        <v>23</v>
      </c>
      <c r="E788" s="125" t="s">
        <v>14</v>
      </c>
      <c r="F788" s="125" t="s">
        <v>440</v>
      </c>
      <c r="G788" s="125" t="s">
        <v>49</v>
      </c>
      <c r="H788" s="215">
        <f t="shared" si="363"/>
        <v>0</v>
      </c>
      <c r="I788" s="216">
        <f>I789</f>
        <v>0</v>
      </c>
      <c r="J788" s="216">
        <f t="shared" si="364"/>
        <v>0</v>
      </c>
      <c r="K788" s="216">
        <f t="shared" si="364"/>
        <v>0</v>
      </c>
      <c r="L788" s="216">
        <f t="shared" si="364"/>
        <v>0</v>
      </c>
    </row>
    <row r="789" spans="1:12" s="218" customFormat="1" hidden="1">
      <c r="A789" s="214"/>
      <c r="B789" s="211" t="s">
        <v>66</v>
      </c>
      <c r="C789" s="243"/>
      <c r="D789" s="125" t="s">
        <v>23</v>
      </c>
      <c r="E789" s="125" t="s">
        <v>14</v>
      </c>
      <c r="F789" s="125" t="s">
        <v>440</v>
      </c>
      <c r="G789" s="125" t="s">
        <v>64</v>
      </c>
      <c r="H789" s="215">
        <f>SUM(I789:L789)</f>
        <v>0</v>
      </c>
      <c r="I789" s="216">
        <f>I790</f>
        <v>0</v>
      </c>
      <c r="J789" s="216">
        <f t="shared" si="364"/>
        <v>0</v>
      </c>
      <c r="K789" s="216">
        <f t="shared" si="364"/>
        <v>0</v>
      </c>
      <c r="L789" s="216">
        <f t="shared" si="364"/>
        <v>0</v>
      </c>
    </row>
    <row r="790" spans="1:12" s="218" customFormat="1" ht="76.5" hidden="1">
      <c r="A790" s="214"/>
      <c r="B790" s="211" t="s">
        <v>83</v>
      </c>
      <c r="C790" s="243"/>
      <c r="D790" s="125" t="s">
        <v>23</v>
      </c>
      <c r="E790" s="125" t="s">
        <v>14</v>
      </c>
      <c r="F790" s="125" t="s">
        <v>440</v>
      </c>
      <c r="G790" s="125" t="s">
        <v>65</v>
      </c>
      <c r="H790" s="215">
        <f>SUM(I790:L790)</f>
        <v>0</v>
      </c>
      <c r="I790" s="216">
        <v>0</v>
      </c>
      <c r="J790" s="282">
        <v>0</v>
      </c>
      <c r="K790" s="282">
        <v>0</v>
      </c>
      <c r="L790" s="282">
        <v>0</v>
      </c>
    </row>
    <row r="791" spans="1:12" s="218" customFormat="1" ht="38.25">
      <c r="A791" s="214"/>
      <c r="B791" s="211" t="s">
        <v>578</v>
      </c>
      <c r="C791" s="243"/>
      <c r="D791" s="125" t="s">
        <v>23</v>
      </c>
      <c r="E791" s="125" t="s">
        <v>14</v>
      </c>
      <c r="F791" s="125" t="s">
        <v>577</v>
      </c>
      <c r="G791" s="125"/>
      <c r="H791" s="215">
        <f>SUM(I791:L791)</f>
        <v>0</v>
      </c>
      <c r="I791" s="216">
        <f>I792</f>
        <v>0</v>
      </c>
      <c r="J791" s="216">
        <f t="shared" ref="J791:L791" si="365">J792</f>
        <v>0</v>
      </c>
      <c r="K791" s="216">
        <f t="shared" si="365"/>
        <v>0</v>
      </c>
      <c r="L791" s="216">
        <f t="shared" si="365"/>
        <v>0</v>
      </c>
    </row>
    <row r="792" spans="1:12" s="218" customFormat="1" ht="25.5">
      <c r="A792" s="214"/>
      <c r="B792" s="95" t="s">
        <v>539</v>
      </c>
      <c r="C792" s="243"/>
      <c r="D792" s="125" t="s">
        <v>23</v>
      </c>
      <c r="E792" s="125" t="s">
        <v>14</v>
      </c>
      <c r="F792" s="125" t="s">
        <v>550</v>
      </c>
      <c r="G792" s="125"/>
      <c r="H792" s="215">
        <f t="shared" ref="H792:H793" si="366">I792+J792+K792+L792</f>
        <v>0</v>
      </c>
      <c r="I792" s="216">
        <f>I793</f>
        <v>0</v>
      </c>
      <c r="J792" s="216">
        <f t="shared" si="364"/>
        <v>0</v>
      </c>
      <c r="K792" s="216">
        <f t="shared" si="364"/>
        <v>0</v>
      </c>
      <c r="L792" s="216">
        <f t="shared" si="364"/>
        <v>0</v>
      </c>
    </row>
    <row r="793" spans="1:12" s="218" customFormat="1" ht="54.75" customHeight="1">
      <c r="A793" s="214"/>
      <c r="B793" s="211" t="s">
        <v>88</v>
      </c>
      <c r="C793" s="243"/>
      <c r="D793" s="125" t="s">
        <v>23</v>
      </c>
      <c r="E793" s="125" t="s">
        <v>14</v>
      </c>
      <c r="F793" s="125" t="s">
        <v>550</v>
      </c>
      <c r="G793" s="125" t="s">
        <v>49</v>
      </c>
      <c r="H793" s="215">
        <f t="shared" si="366"/>
        <v>0</v>
      </c>
      <c r="I793" s="216">
        <f>I794</f>
        <v>0</v>
      </c>
      <c r="J793" s="216">
        <f t="shared" si="364"/>
        <v>0</v>
      </c>
      <c r="K793" s="216">
        <f t="shared" si="364"/>
        <v>0</v>
      </c>
      <c r="L793" s="216">
        <f t="shared" si="364"/>
        <v>0</v>
      </c>
    </row>
    <row r="794" spans="1:12" s="218" customFormat="1">
      <c r="A794" s="214"/>
      <c r="B794" s="211" t="s">
        <v>66</v>
      </c>
      <c r="C794" s="243"/>
      <c r="D794" s="125" t="s">
        <v>23</v>
      </c>
      <c r="E794" s="125" t="s">
        <v>14</v>
      </c>
      <c r="F794" s="125" t="s">
        <v>550</v>
      </c>
      <c r="G794" s="125" t="s">
        <v>64</v>
      </c>
      <c r="H794" s="215">
        <f>SUM(I794:L794)</f>
        <v>0</v>
      </c>
      <c r="I794" s="216">
        <f>I795+I796</f>
        <v>0</v>
      </c>
      <c r="J794" s="216">
        <f t="shared" ref="J794:L794" si="367">J795+J796</f>
        <v>0</v>
      </c>
      <c r="K794" s="216">
        <f t="shared" si="367"/>
        <v>0</v>
      </c>
      <c r="L794" s="216">
        <f t="shared" si="367"/>
        <v>0</v>
      </c>
    </row>
    <row r="795" spans="1:12" s="218" customFormat="1" ht="76.5">
      <c r="A795" s="214"/>
      <c r="B795" s="211" t="s">
        <v>83</v>
      </c>
      <c r="C795" s="243"/>
      <c r="D795" s="125" t="s">
        <v>23</v>
      </c>
      <c r="E795" s="125" t="s">
        <v>14</v>
      </c>
      <c r="F795" s="125" t="s">
        <v>550</v>
      </c>
      <c r="G795" s="125" t="s">
        <v>65</v>
      </c>
      <c r="H795" s="215">
        <f>SUM(I795:L795)</f>
        <v>-969.1</v>
      </c>
      <c r="I795" s="216">
        <f>-969.1</f>
        <v>-969.1</v>
      </c>
      <c r="J795" s="282">
        <v>0</v>
      </c>
      <c r="K795" s="282">
        <v>0</v>
      </c>
      <c r="L795" s="282">
        <v>0</v>
      </c>
    </row>
    <row r="796" spans="1:12" s="218" customFormat="1" ht="25.5">
      <c r="A796" s="214"/>
      <c r="B796" s="211" t="s">
        <v>84</v>
      </c>
      <c r="C796" s="243"/>
      <c r="D796" s="125" t="s">
        <v>23</v>
      </c>
      <c r="E796" s="125" t="s">
        <v>14</v>
      </c>
      <c r="F796" s="125" t="s">
        <v>550</v>
      </c>
      <c r="G796" s="125" t="s">
        <v>82</v>
      </c>
      <c r="H796" s="215">
        <f>SUM(I796:L796)</f>
        <v>969.1</v>
      </c>
      <c r="I796" s="216">
        <f>969.1</f>
        <v>969.1</v>
      </c>
      <c r="J796" s="282">
        <v>0</v>
      </c>
      <c r="K796" s="282">
        <v>0</v>
      </c>
      <c r="L796" s="282">
        <v>0</v>
      </c>
    </row>
    <row r="797" spans="1:12" s="218" customFormat="1" ht="38.25">
      <c r="A797" s="214"/>
      <c r="B797" s="211" t="s">
        <v>579</v>
      </c>
      <c r="C797" s="243"/>
      <c r="D797" s="125" t="s">
        <v>23</v>
      </c>
      <c r="E797" s="125" t="s">
        <v>14</v>
      </c>
      <c r="F797" s="125" t="s">
        <v>580</v>
      </c>
      <c r="G797" s="125"/>
      <c r="H797" s="215">
        <f>SUM(I797:L797)</f>
        <v>193800</v>
      </c>
      <c r="I797" s="216">
        <f>I798</f>
        <v>193800</v>
      </c>
      <c r="J797" s="216">
        <f t="shared" ref="J797:L797" si="368">J798</f>
        <v>0</v>
      </c>
      <c r="K797" s="216">
        <f t="shared" si="368"/>
        <v>0</v>
      </c>
      <c r="L797" s="216">
        <f t="shared" si="368"/>
        <v>0</v>
      </c>
    </row>
    <row r="798" spans="1:12" s="218" customFormat="1" ht="25.5">
      <c r="A798" s="214"/>
      <c r="B798" s="95" t="s">
        <v>539</v>
      </c>
      <c r="C798" s="243"/>
      <c r="D798" s="125" t="s">
        <v>23</v>
      </c>
      <c r="E798" s="125" t="s">
        <v>14</v>
      </c>
      <c r="F798" s="125" t="s">
        <v>582</v>
      </c>
      <c r="G798" s="125"/>
      <c r="H798" s="215">
        <f>SUM(I798:L798)</f>
        <v>193800</v>
      </c>
      <c r="I798" s="216">
        <f>I799+I802</f>
        <v>193800</v>
      </c>
      <c r="J798" s="216">
        <f t="shared" ref="J798:L798" si="369">J799+J802</f>
        <v>0</v>
      </c>
      <c r="K798" s="216">
        <f t="shared" si="369"/>
        <v>0</v>
      </c>
      <c r="L798" s="216">
        <f t="shared" si="369"/>
        <v>0</v>
      </c>
    </row>
    <row r="799" spans="1:12" s="240" customFormat="1" ht="38.25">
      <c r="A799" s="219"/>
      <c r="B799" s="95" t="s">
        <v>86</v>
      </c>
      <c r="C799" s="117"/>
      <c r="D799" s="125" t="s">
        <v>23</v>
      </c>
      <c r="E799" s="125" t="s">
        <v>14</v>
      </c>
      <c r="F799" s="125" t="s">
        <v>582</v>
      </c>
      <c r="G799" s="125" t="s">
        <v>57</v>
      </c>
      <c r="H799" s="215">
        <f t="shared" ref="H799:H801" si="370">SUM(I799:L799)</f>
        <v>10800</v>
      </c>
      <c r="I799" s="216">
        <f t="shared" ref="I799:L800" si="371">I800</f>
        <v>10800</v>
      </c>
      <c r="J799" s="216">
        <f t="shared" si="371"/>
        <v>0</v>
      </c>
      <c r="K799" s="216">
        <f t="shared" si="371"/>
        <v>0</v>
      </c>
      <c r="L799" s="216">
        <f t="shared" si="371"/>
        <v>0</v>
      </c>
    </row>
    <row r="800" spans="1:12" s="240" customFormat="1" ht="38.25">
      <c r="A800" s="219"/>
      <c r="B800" s="95" t="s">
        <v>111</v>
      </c>
      <c r="C800" s="117"/>
      <c r="D800" s="125" t="s">
        <v>23</v>
      </c>
      <c r="E800" s="125" t="s">
        <v>14</v>
      </c>
      <c r="F800" s="125" t="s">
        <v>582</v>
      </c>
      <c r="G800" s="125" t="s">
        <v>59</v>
      </c>
      <c r="H800" s="215">
        <f t="shared" si="370"/>
        <v>10800</v>
      </c>
      <c r="I800" s="216">
        <f t="shared" si="371"/>
        <v>10800</v>
      </c>
      <c r="J800" s="216">
        <f t="shared" si="371"/>
        <v>0</v>
      </c>
      <c r="K800" s="216">
        <f t="shared" si="371"/>
        <v>0</v>
      </c>
      <c r="L800" s="216">
        <f t="shared" si="371"/>
        <v>0</v>
      </c>
    </row>
    <row r="801" spans="1:12" s="240" customFormat="1" ht="51">
      <c r="A801" s="219"/>
      <c r="B801" s="95" t="s">
        <v>260</v>
      </c>
      <c r="C801" s="117"/>
      <c r="D801" s="125" t="s">
        <v>23</v>
      </c>
      <c r="E801" s="125" t="s">
        <v>14</v>
      </c>
      <c r="F801" s="125" t="s">
        <v>582</v>
      </c>
      <c r="G801" s="125" t="s">
        <v>61</v>
      </c>
      <c r="H801" s="215">
        <f t="shared" si="370"/>
        <v>10800</v>
      </c>
      <c r="I801" s="216">
        <f>10800</f>
        <v>10800</v>
      </c>
      <c r="J801" s="282">
        <v>0</v>
      </c>
      <c r="K801" s="282">
        <v>0</v>
      </c>
      <c r="L801" s="282">
        <v>0</v>
      </c>
    </row>
    <row r="802" spans="1:12" s="218" customFormat="1" ht="38.25">
      <c r="A802" s="214"/>
      <c r="B802" s="211" t="s">
        <v>344</v>
      </c>
      <c r="C802" s="243"/>
      <c r="D802" s="125" t="s">
        <v>23</v>
      </c>
      <c r="E802" s="125" t="s">
        <v>14</v>
      </c>
      <c r="F802" s="125" t="s">
        <v>582</v>
      </c>
      <c r="G802" s="241">
        <v>400</v>
      </c>
      <c r="H802" s="215">
        <f t="shared" ref="H802:H811" si="372">SUM(I802:L802)</f>
        <v>183000</v>
      </c>
      <c r="I802" s="216">
        <f>I803+I805</f>
        <v>183000</v>
      </c>
      <c r="J802" s="216">
        <f t="shared" ref="J802:L802" si="373">J805</f>
        <v>0</v>
      </c>
      <c r="K802" s="216">
        <f t="shared" si="373"/>
        <v>0</v>
      </c>
      <c r="L802" s="216">
        <f t="shared" si="373"/>
        <v>0</v>
      </c>
    </row>
    <row r="803" spans="1:12" s="218" customFormat="1">
      <c r="A803" s="222"/>
      <c r="B803" s="211" t="s">
        <v>35</v>
      </c>
      <c r="C803" s="117"/>
      <c r="D803" s="125" t="s">
        <v>23</v>
      </c>
      <c r="E803" s="125" t="s">
        <v>14</v>
      </c>
      <c r="F803" s="125" t="s">
        <v>582</v>
      </c>
      <c r="G803" s="125" t="s">
        <v>78</v>
      </c>
      <c r="H803" s="215">
        <f t="shared" ref="H803:H804" si="374">I803+J803+K803+L803</f>
        <v>14707.2</v>
      </c>
      <c r="I803" s="216">
        <f>I804</f>
        <v>14707.2</v>
      </c>
      <c r="J803" s="216">
        <f t="shared" ref="J803:L803" si="375">J804</f>
        <v>0</v>
      </c>
      <c r="K803" s="216">
        <f t="shared" si="375"/>
        <v>0</v>
      </c>
      <c r="L803" s="216">
        <f t="shared" si="375"/>
        <v>0</v>
      </c>
    </row>
    <row r="804" spans="1:12" s="218" customFormat="1" ht="51">
      <c r="A804" s="222"/>
      <c r="B804" s="211" t="s">
        <v>90</v>
      </c>
      <c r="C804" s="117"/>
      <c r="D804" s="125" t="s">
        <v>23</v>
      </c>
      <c r="E804" s="125" t="s">
        <v>14</v>
      </c>
      <c r="F804" s="125" t="s">
        <v>582</v>
      </c>
      <c r="G804" s="125" t="s">
        <v>91</v>
      </c>
      <c r="H804" s="215">
        <f t="shared" si="374"/>
        <v>14707.2</v>
      </c>
      <c r="I804" s="216">
        <f>14707.2</f>
        <v>14707.2</v>
      </c>
      <c r="J804" s="216">
        <v>0</v>
      </c>
      <c r="K804" s="216">
        <v>0</v>
      </c>
      <c r="L804" s="216">
        <v>0</v>
      </c>
    </row>
    <row r="805" spans="1:12" s="218" customFormat="1" ht="140.25">
      <c r="A805" s="214"/>
      <c r="B805" s="211" t="s">
        <v>583</v>
      </c>
      <c r="C805" s="243"/>
      <c r="D805" s="125" t="s">
        <v>23</v>
      </c>
      <c r="E805" s="125" t="s">
        <v>14</v>
      </c>
      <c r="F805" s="125" t="s">
        <v>582</v>
      </c>
      <c r="G805" s="241">
        <v>460</v>
      </c>
      <c r="H805" s="215">
        <f t="shared" si="372"/>
        <v>168292.8</v>
      </c>
      <c r="I805" s="216">
        <f>I806</f>
        <v>168292.8</v>
      </c>
      <c r="J805" s="216">
        <f t="shared" ref="J805:L805" si="376">J806</f>
        <v>0</v>
      </c>
      <c r="K805" s="216">
        <f t="shared" si="376"/>
        <v>0</v>
      </c>
      <c r="L805" s="216">
        <f t="shared" si="376"/>
        <v>0</v>
      </c>
    </row>
    <row r="806" spans="1:12" s="218" customFormat="1" ht="63.75">
      <c r="A806" s="214"/>
      <c r="B806" s="95" t="s">
        <v>581</v>
      </c>
      <c r="C806" s="283"/>
      <c r="D806" s="125" t="s">
        <v>23</v>
      </c>
      <c r="E806" s="125" t="s">
        <v>14</v>
      </c>
      <c r="F806" s="125" t="s">
        <v>582</v>
      </c>
      <c r="G806" s="242">
        <v>462</v>
      </c>
      <c r="H806" s="215">
        <f t="shared" si="372"/>
        <v>168292.8</v>
      </c>
      <c r="I806" s="216">
        <f>168292.8</f>
        <v>168292.8</v>
      </c>
      <c r="J806" s="282">
        <v>0</v>
      </c>
      <c r="K806" s="282">
        <v>0</v>
      </c>
      <c r="L806" s="282">
        <v>0</v>
      </c>
    </row>
    <row r="807" spans="1:12" s="218" customFormat="1" ht="63.75">
      <c r="A807" s="214"/>
      <c r="B807" s="95" t="s">
        <v>589</v>
      </c>
      <c r="C807" s="283"/>
      <c r="D807" s="125" t="s">
        <v>23</v>
      </c>
      <c r="E807" s="125" t="s">
        <v>14</v>
      </c>
      <c r="F807" s="125" t="s">
        <v>225</v>
      </c>
      <c r="G807" s="242"/>
      <c r="H807" s="215">
        <f t="shared" si="372"/>
        <v>225</v>
      </c>
      <c r="I807" s="216">
        <f>I808</f>
        <v>0</v>
      </c>
      <c r="J807" s="216">
        <f t="shared" ref="J807:L807" si="377">J808</f>
        <v>0</v>
      </c>
      <c r="K807" s="216">
        <f t="shared" si="377"/>
        <v>0</v>
      </c>
      <c r="L807" s="216">
        <f t="shared" si="377"/>
        <v>225</v>
      </c>
    </row>
    <row r="808" spans="1:12" s="218" customFormat="1" ht="56.25" customHeight="1">
      <c r="A808" s="214"/>
      <c r="B808" s="211" t="s">
        <v>588</v>
      </c>
      <c r="C808" s="283"/>
      <c r="D808" s="125" t="s">
        <v>23</v>
      </c>
      <c r="E808" s="125" t="s">
        <v>14</v>
      </c>
      <c r="F808" s="125" t="s">
        <v>590</v>
      </c>
      <c r="G808" s="242"/>
      <c r="H808" s="215">
        <f t="shared" si="372"/>
        <v>225</v>
      </c>
      <c r="I808" s="216">
        <f>I809</f>
        <v>0</v>
      </c>
      <c r="J808" s="216">
        <f t="shared" ref="J808:L808" si="378">J809</f>
        <v>0</v>
      </c>
      <c r="K808" s="216">
        <f t="shared" si="378"/>
        <v>0</v>
      </c>
      <c r="L808" s="216">
        <f t="shared" si="378"/>
        <v>225</v>
      </c>
    </row>
    <row r="809" spans="1:12" s="218" customFormat="1" ht="51">
      <c r="A809" s="214"/>
      <c r="B809" s="211" t="s">
        <v>224</v>
      </c>
      <c r="C809" s="211"/>
      <c r="D809" s="125" t="s">
        <v>23</v>
      </c>
      <c r="E809" s="125" t="s">
        <v>14</v>
      </c>
      <c r="F809" s="125" t="s">
        <v>590</v>
      </c>
      <c r="G809" s="125" t="s">
        <v>49</v>
      </c>
      <c r="H809" s="215">
        <f t="shared" si="372"/>
        <v>225</v>
      </c>
      <c r="I809" s="216">
        <f>I810</f>
        <v>0</v>
      </c>
      <c r="J809" s="216">
        <f t="shared" ref="J809:L809" si="379">J810</f>
        <v>0</v>
      </c>
      <c r="K809" s="216">
        <f t="shared" si="379"/>
        <v>0</v>
      </c>
      <c r="L809" s="216">
        <f t="shared" si="379"/>
        <v>225</v>
      </c>
    </row>
    <row r="810" spans="1:12" s="218" customFormat="1" ht="51">
      <c r="A810" s="214"/>
      <c r="B810" s="211" t="s">
        <v>227</v>
      </c>
      <c r="C810" s="211"/>
      <c r="D810" s="125" t="s">
        <v>23</v>
      </c>
      <c r="E810" s="125" t="s">
        <v>14</v>
      </c>
      <c r="F810" s="125" t="s">
        <v>590</v>
      </c>
      <c r="G810" s="125" t="s">
        <v>228</v>
      </c>
      <c r="H810" s="215">
        <f t="shared" si="372"/>
        <v>225</v>
      </c>
      <c r="I810" s="216">
        <v>0</v>
      </c>
      <c r="J810" s="216">
        <v>0</v>
      </c>
      <c r="K810" s="216">
        <v>0</v>
      </c>
      <c r="L810" s="216">
        <f>225</f>
        <v>225</v>
      </c>
    </row>
    <row r="811" spans="1:12" s="218" customFormat="1" ht="25.5" hidden="1">
      <c r="A811" s="222"/>
      <c r="B811" s="272" t="s">
        <v>441</v>
      </c>
      <c r="C811" s="117"/>
      <c r="D811" s="274" t="s">
        <v>23</v>
      </c>
      <c r="E811" s="274" t="s">
        <v>18</v>
      </c>
      <c r="F811" s="274"/>
      <c r="G811" s="274"/>
      <c r="H811" s="215">
        <f t="shared" si="372"/>
        <v>0</v>
      </c>
      <c r="I811" s="215">
        <f t="shared" ref="I811:L816" si="380">I812</f>
        <v>0</v>
      </c>
      <c r="J811" s="215">
        <f t="shared" si="380"/>
        <v>0</v>
      </c>
      <c r="K811" s="215">
        <f t="shared" si="380"/>
        <v>0</v>
      </c>
      <c r="L811" s="215">
        <f t="shared" si="380"/>
        <v>0</v>
      </c>
    </row>
    <row r="812" spans="1:12" s="131" customFormat="1" ht="53.25" hidden="1" customHeight="1">
      <c r="A812" s="129"/>
      <c r="B812" s="95" t="s">
        <v>98</v>
      </c>
      <c r="C812" s="130"/>
      <c r="D812" s="96" t="s">
        <v>23</v>
      </c>
      <c r="E812" s="96" t="s">
        <v>18</v>
      </c>
      <c r="F812" s="96" t="s">
        <v>250</v>
      </c>
      <c r="G812" s="96"/>
      <c r="H812" s="153">
        <f t="shared" ref="H812" si="381">I812+J812+K812+L812</f>
        <v>0</v>
      </c>
      <c r="I812" s="154">
        <f t="shared" si="380"/>
        <v>0</v>
      </c>
      <c r="J812" s="154">
        <f t="shared" si="380"/>
        <v>0</v>
      </c>
      <c r="K812" s="154">
        <f t="shared" si="380"/>
        <v>0</v>
      </c>
      <c r="L812" s="154">
        <f t="shared" si="380"/>
        <v>0</v>
      </c>
    </row>
    <row r="813" spans="1:12" s="131" customFormat="1" ht="42.75" hidden="1" customHeight="1">
      <c r="A813" s="129"/>
      <c r="B813" s="95" t="s">
        <v>251</v>
      </c>
      <c r="C813" s="130"/>
      <c r="D813" s="96" t="s">
        <v>23</v>
      </c>
      <c r="E813" s="96" t="s">
        <v>18</v>
      </c>
      <c r="F813" s="96" t="s">
        <v>252</v>
      </c>
      <c r="G813" s="96"/>
      <c r="H813" s="153">
        <f>SUM(I813:L813)</f>
        <v>0</v>
      </c>
      <c r="I813" s="154">
        <f t="shared" si="380"/>
        <v>0</v>
      </c>
      <c r="J813" s="154">
        <f t="shared" si="380"/>
        <v>0</v>
      </c>
      <c r="K813" s="154">
        <f t="shared" si="380"/>
        <v>0</v>
      </c>
      <c r="L813" s="154">
        <f t="shared" si="380"/>
        <v>0</v>
      </c>
    </row>
    <row r="814" spans="1:12" s="131" customFormat="1" ht="178.5" hidden="1">
      <c r="A814" s="129"/>
      <c r="B814" s="95" t="s">
        <v>498</v>
      </c>
      <c r="C814" s="130"/>
      <c r="D814" s="96" t="s">
        <v>23</v>
      </c>
      <c r="E814" s="96" t="s">
        <v>18</v>
      </c>
      <c r="F814" s="96" t="s">
        <v>442</v>
      </c>
      <c r="G814" s="96"/>
      <c r="H814" s="153">
        <f>SUM(I814:L814)</f>
        <v>0</v>
      </c>
      <c r="I814" s="154">
        <f t="shared" si="380"/>
        <v>0</v>
      </c>
      <c r="J814" s="154">
        <f t="shared" si="380"/>
        <v>0</v>
      </c>
      <c r="K814" s="154">
        <f t="shared" si="380"/>
        <v>0</v>
      </c>
      <c r="L814" s="154">
        <f t="shared" si="380"/>
        <v>0</v>
      </c>
    </row>
    <row r="815" spans="1:12" s="131" customFormat="1" ht="38.25" hidden="1">
      <c r="A815" s="129"/>
      <c r="B815" s="95" t="s">
        <v>86</v>
      </c>
      <c r="C815" s="279"/>
      <c r="D815" s="96" t="s">
        <v>23</v>
      </c>
      <c r="E815" s="96" t="s">
        <v>18</v>
      </c>
      <c r="F815" s="96" t="s">
        <v>442</v>
      </c>
      <c r="G815" s="96" t="s">
        <v>57</v>
      </c>
      <c r="H815" s="153">
        <f t="shared" ref="H815:H817" si="382">I815+J815+K815+L815</f>
        <v>0</v>
      </c>
      <c r="I815" s="154">
        <f t="shared" si="380"/>
        <v>0</v>
      </c>
      <c r="J815" s="154">
        <f t="shared" si="380"/>
        <v>0</v>
      </c>
      <c r="K815" s="154">
        <f t="shared" si="380"/>
        <v>0</v>
      </c>
      <c r="L815" s="154">
        <f t="shared" si="380"/>
        <v>0</v>
      </c>
    </row>
    <row r="816" spans="1:12" s="131" customFormat="1" ht="42.75" hidden="1" customHeight="1">
      <c r="A816" s="129"/>
      <c r="B816" s="95" t="s">
        <v>111</v>
      </c>
      <c r="C816" s="279"/>
      <c r="D816" s="96" t="s">
        <v>23</v>
      </c>
      <c r="E816" s="96" t="s">
        <v>18</v>
      </c>
      <c r="F816" s="96" t="s">
        <v>442</v>
      </c>
      <c r="G816" s="96" t="s">
        <v>59</v>
      </c>
      <c r="H816" s="153">
        <f t="shared" si="382"/>
        <v>0</v>
      </c>
      <c r="I816" s="154">
        <f t="shared" si="380"/>
        <v>0</v>
      </c>
      <c r="J816" s="154">
        <f t="shared" si="380"/>
        <v>0</v>
      </c>
      <c r="K816" s="154">
        <f t="shared" si="380"/>
        <v>0</v>
      </c>
      <c r="L816" s="154">
        <f t="shared" si="380"/>
        <v>0</v>
      </c>
    </row>
    <row r="817" spans="1:13" s="131" customFormat="1" ht="53.25" hidden="1" customHeight="1">
      <c r="A817" s="129"/>
      <c r="B817" s="95" t="s">
        <v>260</v>
      </c>
      <c r="C817" s="279"/>
      <c r="D817" s="96" t="s">
        <v>23</v>
      </c>
      <c r="E817" s="96" t="s">
        <v>18</v>
      </c>
      <c r="F817" s="96" t="s">
        <v>442</v>
      </c>
      <c r="G817" s="96" t="s">
        <v>61</v>
      </c>
      <c r="H817" s="153">
        <f t="shared" si="382"/>
        <v>0</v>
      </c>
      <c r="I817" s="154">
        <v>0</v>
      </c>
      <c r="J817" s="154">
        <v>0</v>
      </c>
      <c r="K817" s="154">
        <v>0</v>
      </c>
      <c r="L817" s="154">
        <v>0</v>
      </c>
    </row>
    <row r="818" spans="1:13" s="131" customFormat="1">
      <c r="A818" s="190"/>
      <c r="B818" s="117" t="s">
        <v>598</v>
      </c>
      <c r="C818" s="130"/>
      <c r="D818" s="119" t="s">
        <v>21</v>
      </c>
      <c r="E818" s="119"/>
      <c r="F818" s="119"/>
      <c r="G818" s="119"/>
      <c r="H818" s="153">
        <f t="shared" ref="H818:H821" si="383">SUM(I818:L818)</f>
        <v>9399</v>
      </c>
      <c r="I818" s="153">
        <f t="shared" ref="I818:I824" si="384">I819</f>
        <v>9399</v>
      </c>
      <c r="J818" s="153">
        <f t="shared" ref="J818:L818" si="385">J819</f>
        <v>0</v>
      </c>
      <c r="K818" s="153">
        <f t="shared" si="385"/>
        <v>0</v>
      </c>
      <c r="L818" s="153">
        <f t="shared" si="385"/>
        <v>0</v>
      </c>
    </row>
    <row r="819" spans="1:13" s="131" customFormat="1" ht="25.5">
      <c r="A819" s="129"/>
      <c r="B819" s="211" t="s">
        <v>599</v>
      </c>
      <c r="C819" s="279"/>
      <c r="D819" s="96" t="s">
        <v>21</v>
      </c>
      <c r="E819" s="96" t="s">
        <v>21</v>
      </c>
      <c r="F819" s="96"/>
      <c r="G819" s="96"/>
      <c r="H819" s="153">
        <f t="shared" si="383"/>
        <v>9399</v>
      </c>
      <c r="I819" s="154">
        <f t="shared" si="384"/>
        <v>9399</v>
      </c>
      <c r="J819" s="154">
        <f t="shared" ref="J819:L819" si="386">J820</f>
        <v>0</v>
      </c>
      <c r="K819" s="154">
        <f t="shared" si="386"/>
        <v>0</v>
      </c>
      <c r="L819" s="154">
        <f t="shared" si="386"/>
        <v>0</v>
      </c>
    </row>
    <row r="820" spans="1:13" s="131" customFormat="1" ht="63.75">
      <c r="A820" s="129"/>
      <c r="B820" s="211" t="s">
        <v>600</v>
      </c>
      <c r="C820" s="279"/>
      <c r="D820" s="96" t="s">
        <v>21</v>
      </c>
      <c r="E820" s="96" t="s">
        <v>21</v>
      </c>
      <c r="F820" s="243" t="s">
        <v>603</v>
      </c>
      <c r="G820" s="96"/>
      <c r="H820" s="153">
        <f t="shared" si="383"/>
        <v>9399</v>
      </c>
      <c r="I820" s="154">
        <f t="shared" si="384"/>
        <v>9399</v>
      </c>
      <c r="J820" s="154">
        <f t="shared" ref="J820:L820" si="387">J821</f>
        <v>0</v>
      </c>
      <c r="K820" s="154">
        <f t="shared" si="387"/>
        <v>0</v>
      </c>
      <c r="L820" s="154">
        <f t="shared" si="387"/>
        <v>0</v>
      </c>
    </row>
    <row r="821" spans="1:13" s="131" customFormat="1" ht="38.25">
      <c r="A821" s="129"/>
      <c r="B821" s="211" t="s">
        <v>601</v>
      </c>
      <c r="C821" s="279"/>
      <c r="D821" s="96" t="s">
        <v>21</v>
      </c>
      <c r="E821" s="96" t="s">
        <v>21</v>
      </c>
      <c r="F821" s="243" t="s">
        <v>604</v>
      </c>
      <c r="G821" s="96"/>
      <c r="H821" s="153">
        <f t="shared" si="383"/>
        <v>9399</v>
      </c>
      <c r="I821" s="154">
        <f t="shared" si="384"/>
        <v>9399</v>
      </c>
      <c r="J821" s="154">
        <f t="shared" ref="J821:L821" si="388">J822</f>
        <v>0</v>
      </c>
      <c r="K821" s="154">
        <f t="shared" si="388"/>
        <v>0</v>
      </c>
      <c r="L821" s="154">
        <f t="shared" si="388"/>
        <v>0</v>
      </c>
    </row>
    <row r="822" spans="1:13" s="131" customFormat="1" ht="25.5">
      <c r="A822" s="129"/>
      <c r="B822" s="211" t="s">
        <v>602</v>
      </c>
      <c r="C822" s="279"/>
      <c r="D822" s="96" t="s">
        <v>21</v>
      </c>
      <c r="E822" s="96" t="s">
        <v>21</v>
      </c>
      <c r="F822" s="243" t="s">
        <v>605</v>
      </c>
      <c r="G822" s="96"/>
      <c r="H822" s="153">
        <f>SUM(I822:L822)</f>
        <v>9399</v>
      </c>
      <c r="I822" s="154">
        <f t="shared" si="384"/>
        <v>9399</v>
      </c>
      <c r="J822" s="154">
        <f t="shared" ref="J822:L822" si="389">J823</f>
        <v>0</v>
      </c>
      <c r="K822" s="154">
        <f t="shared" si="389"/>
        <v>0</v>
      </c>
      <c r="L822" s="154">
        <f t="shared" si="389"/>
        <v>0</v>
      </c>
    </row>
    <row r="823" spans="1:13" s="218" customFormat="1" ht="38.25">
      <c r="A823" s="222"/>
      <c r="B823" s="211" t="s">
        <v>344</v>
      </c>
      <c r="C823" s="117"/>
      <c r="D823" s="96" t="s">
        <v>21</v>
      </c>
      <c r="E823" s="96" t="s">
        <v>21</v>
      </c>
      <c r="F823" s="243" t="s">
        <v>605</v>
      </c>
      <c r="G823" s="125" t="s">
        <v>77</v>
      </c>
      <c r="H823" s="215">
        <f t="shared" ref="H823:H825" si="390">I823+J823+K823+L823</f>
        <v>9399</v>
      </c>
      <c r="I823" s="216">
        <f t="shared" si="384"/>
        <v>9399</v>
      </c>
      <c r="J823" s="216">
        <f t="shared" ref="J823:L824" si="391">J824</f>
        <v>0</v>
      </c>
      <c r="K823" s="216">
        <f t="shared" si="391"/>
        <v>0</v>
      </c>
      <c r="L823" s="216">
        <f t="shared" si="391"/>
        <v>0</v>
      </c>
    </row>
    <row r="824" spans="1:13" s="218" customFormat="1">
      <c r="A824" s="222"/>
      <c r="B824" s="211" t="s">
        <v>35</v>
      </c>
      <c r="C824" s="117"/>
      <c r="D824" s="96" t="s">
        <v>21</v>
      </c>
      <c r="E824" s="96" t="s">
        <v>21</v>
      </c>
      <c r="F824" s="243" t="s">
        <v>605</v>
      </c>
      <c r="G824" s="125" t="s">
        <v>78</v>
      </c>
      <c r="H824" s="215">
        <f t="shared" si="390"/>
        <v>9399</v>
      </c>
      <c r="I824" s="216">
        <f t="shared" si="384"/>
        <v>9399</v>
      </c>
      <c r="J824" s="216">
        <f t="shared" si="391"/>
        <v>0</v>
      </c>
      <c r="K824" s="216">
        <f t="shared" si="391"/>
        <v>0</v>
      </c>
      <c r="L824" s="216">
        <f t="shared" si="391"/>
        <v>0</v>
      </c>
    </row>
    <row r="825" spans="1:13" s="218" customFormat="1" ht="51">
      <c r="A825" s="222"/>
      <c r="B825" s="211" t="s">
        <v>90</v>
      </c>
      <c r="C825" s="117"/>
      <c r="D825" s="96" t="s">
        <v>21</v>
      </c>
      <c r="E825" s="96" t="s">
        <v>21</v>
      </c>
      <c r="F825" s="243" t="s">
        <v>605</v>
      </c>
      <c r="G825" s="125" t="s">
        <v>91</v>
      </c>
      <c r="H825" s="215">
        <f t="shared" si="390"/>
        <v>9399</v>
      </c>
      <c r="I825" s="216">
        <v>9399</v>
      </c>
      <c r="J825" s="216">
        <v>0</v>
      </c>
      <c r="K825" s="216">
        <v>0</v>
      </c>
      <c r="L825" s="216">
        <v>0</v>
      </c>
    </row>
    <row r="826" spans="1:13" s="229" customFormat="1" ht="12.75" customHeight="1">
      <c r="A826" s="222"/>
      <c r="B826" s="117" t="s">
        <v>144</v>
      </c>
      <c r="C826" s="272"/>
      <c r="D826" s="274" t="s">
        <v>33</v>
      </c>
      <c r="E826" s="274" t="s">
        <v>15</v>
      </c>
      <c r="F826" s="274"/>
      <c r="G826" s="274"/>
      <c r="H826" s="215">
        <f>SUM(I826:L826)</f>
        <v>32255.399999999998</v>
      </c>
      <c r="I826" s="215">
        <f>I827+I834+I860+I875</f>
        <v>32566.5</v>
      </c>
      <c r="J826" s="215">
        <f>J827+J834+J860+J875</f>
        <v>-5.9</v>
      </c>
      <c r="K826" s="215">
        <f>K827+K834+K860+K875</f>
        <v>-305.2</v>
      </c>
      <c r="L826" s="215">
        <f>L827+L834+L860+L875</f>
        <v>0</v>
      </c>
      <c r="M826" s="292"/>
    </row>
    <row r="827" spans="1:13" s="229" customFormat="1" ht="13.5" hidden="1" customHeight="1">
      <c r="A827" s="222"/>
      <c r="B827" s="117" t="s">
        <v>145</v>
      </c>
      <c r="C827" s="273"/>
      <c r="D827" s="274" t="s">
        <v>33</v>
      </c>
      <c r="E827" s="274" t="s">
        <v>14</v>
      </c>
      <c r="F827" s="274"/>
      <c r="G827" s="274"/>
      <c r="H827" s="215">
        <f t="shared" ref="H827:H874" si="392">I827+J827+K827+L827</f>
        <v>0</v>
      </c>
      <c r="I827" s="215">
        <f t="shared" ref="I827:L832" si="393">I828</f>
        <v>0</v>
      </c>
      <c r="J827" s="215">
        <f t="shared" si="393"/>
        <v>0</v>
      </c>
      <c r="K827" s="215">
        <f t="shared" si="393"/>
        <v>0</v>
      </c>
      <c r="L827" s="215">
        <f t="shared" si="393"/>
        <v>0</v>
      </c>
    </row>
    <row r="828" spans="1:13" s="218" customFormat="1" ht="53.25" hidden="1" customHeight="1">
      <c r="A828" s="214"/>
      <c r="B828" s="95" t="s">
        <v>98</v>
      </c>
      <c r="C828" s="273"/>
      <c r="D828" s="125" t="s">
        <v>33</v>
      </c>
      <c r="E828" s="125" t="s">
        <v>14</v>
      </c>
      <c r="F828" s="125" t="s">
        <v>250</v>
      </c>
      <c r="G828" s="125"/>
      <c r="H828" s="215">
        <f t="shared" si="392"/>
        <v>0</v>
      </c>
      <c r="I828" s="216">
        <f t="shared" si="393"/>
        <v>0</v>
      </c>
      <c r="J828" s="216">
        <f t="shared" si="393"/>
        <v>0</v>
      </c>
      <c r="K828" s="216">
        <f t="shared" si="393"/>
        <v>0</v>
      </c>
      <c r="L828" s="216">
        <f t="shared" si="393"/>
        <v>0</v>
      </c>
    </row>
    <row r="829" spans="1:13" s="218" customFormat="1" ht="42.75" hidden="1" customHeight="1">
      <c r="A829" s="214"/>
      <c r="B829" s="95" t="s">
        <v>251</v>
      </c>
      <c r="C829" s="273"/>
      <c r="D829" s="125" t="s">
        <v>33</v>
      </c>
      <c r="E829" s="125" t="s">
        <v>14</v>
      </c>
      <c r="F829" s="125" t="s">
        <v>252</v>
      </c>
      <c r="G829" s="125"/>
      <c r="H829" s="215">
        <f>SUM(I829:L829)</f>
        <v>0</v>
      </c>
      <c r="I829" s="216">
        <f t="shared" si="393"/>
        <v>0</v>
      </c>
      <c r="J829" s="216">
        <f t="shared" si="393"/>
        <v>0</v>
      </c>
      <c r="K829" s="216">
        <f t="shared" si="393"/>
        <v>0</v>
      </c>
      <c r="L829" s="216">
        <f t="shared" si="393"/>
        <v>0</v>
      </c>
    </row>
    <row r="830" spans="1:13" s="229" customFormat="1" ht="25.5" hidden="1">
      <c r="A830" s="222"/>
      <c r="B830" s="211" t="s">
        <v>273</v>
      </c>
      <c r="C830" s="273"/>
      <c r="D830" s="125" t="s">
        <v>33</v>
      </c>
      <c r="E830" s="125" t="s">
        <v>14</v>
      </c>
      <c r="F830" s="125" t="s">
        <v>274</v>
      </c>
      <c r="G830" s="274"/>
      <c r="H830" s="215">
        <f t="shared" si="392"/>
        <v>0</v>
      </c>
      <c r="I830" s="216">
        <f t="shared" si="393"/>
        <v>0</v>
      </c>
      <c r="J830" s="216">
        <f t="shared" si="393"/>
        <v>0</v>
      </c>
      <c r="K830" s="216">
        <f t="shared" si="393"/>
        <v>0</v>
      </c>
      <c r="L830" s="216">
        <f t="shared" si="393"/>
        <v>0</v>
      </c>
    </row>
    <row r="831" spans="1:13" s="218" customFormat="1" ht="24.75" hidden="1" customHeight="1">
      <c r="A831" s="214"/>
      <c r="B831" s="211" t="s">
        <v>146</v>
      </c>
      <c r="C831" s="286"/>
      <c r="D831" s="125" t="s">
        <v>33</v>
      </c>
      <c r="E831" s="125" t="s">
        <v>14</v>
      </c>
      <c r="F831" s="125" t="s">
        <v>274</v>
      </c>
      <c r="G831" s="125" t="s">
        <v>147</v>
      </c>
      <c r="H831" s="215">
        <f t="shared" si="392"/>
        <v>0</v>
      </c>
      <c r="I831" s="216">
        <f t="shared" si="393"/>
        <v>0</v>
      </c>
      <c r="J831" s="216">
        <f t="shared" si="393"/>
        <v>0</v>
      </c>
      <c r="K831" s="216">
        <f t="shared" si="393"/>
        <v>0</v>
      </c>
      <c r="L831" s="216">
        <f t="shared" si="393"/>
        <v>0</v>
      </c>
    </row>
    <row r="832" spans="1:13" s="218" customFormat="1" ht="37.5" hidden="1" customHeight="1">
      <c r="A832" s="214"/>
      <c r="B832" s="211" t="s">
        <v>148</v>
      </c>
      <c r="C832" s="286"/>
      <c r="D832" s="125" t="s">
        <v>33</v>
      </c>
      <c r="E832" s="125" t="s">
        <v>14</v>
      </c>
      <c r="F832" s="125" t="s">
        <v>274</v>
      </c>
      <c r="G832" s="125" t="s">
        <v>149</v>
      </c>
      <c r="H832" s="215">
        <f t="shared" si="392"/>
        <v>0</v>
      </c>
      <c r="I832" s="216">
        <f t="shared" si="393"/>
        <v>0</v>
      </c>
      <c r="J832" s="216">
        <f t="shared" si="393"/>
        <v>0</v>
      </c>
      <c r="K832" s="216">
        <f t="shared" si="393"/>
        <v>0</v>
      </c>
      <c r="L832" s="216">
        <f t="shared" si="393"/>
        <v>0</v>
      </c>
    </row>
    <row r="833" spans="1:14" s="218" customFormat="1" ht="61.5" hidden="1" customHeight="1">
      <c r="A833" s="214"/>
      <c r="B833" s="211" t="s">
        <v>443</v>
      </c>
      <c r="C833" s="286"/>
      <c r="D833" s="125" t="s">
        <v>33</v>
      </c>
      <c r="E833" s="125" t="s">
        <v>14</v>
      </c>
      <c r="F833" s="125" t="s">
        <v>274</v>
      </c>
      <c r="G833" s="125" t="s">
        <v>150</v>
      </c>
      <c r="H833" s="215">
        <f t="shared" si="392"/>
        <v>0</v>
      </c>
      <c r="I833" s="216">
        <v>0</v>
      </c>
      <c r="J833" s="216">
        <v>0</v>
      </c>
      <c r="K833" s="216">
        <v>0</v>
      </c>
      <c r="L833" s="216">
        <v>0</v>
      </c>
    </row>
    <row r="834" spans="1:14" s="229" customFormat="1" ht="25.5" customHeight="1">
      <c r="A834" s="222"/>
      <c r="B834" s="272" t="s">
        <v>151</v>
      </c>
      <c r="C834" s="273"/>
      <c r="D834" s="274" t="s">
        <v>33</v>
      </c>
      <c r="E834" s="274" t="s">
        <v>17</v>
      </c>
      <c r="F834" s="274"/>
      <c r="G834" s="274"/>
      <c r="H834" s="215">
        <f t="shared" si="392"/>
        <v>32261.3</v>
      </c>
      <c r="I834" s="215">
        <f>I835</f>
        <v>32566.5</v>
      </c>
      <c r="J834" s="215">
        <f t="shared" ref="J834:L834" si="394">J835</f>
        <v>0</v>
      </c>
      <c r="K834" s="215">
        <f t="shared" si="394"/>
        <v>-305.2</v>
      </c>
      <c r="L834" s="215">
        <f t="shared" si="394"/>
        <v>0</v>
      </c>
      <c r="M834" s="292"/>
      <c r="N834" s="292"/>
    </row>
    <row r="835" spans="1:14" s="229" customFormat="1" ht="76.5">
      <c r="A835" s="222"/>
      <c r="B835" s="211" t="s">
        <v>374</v>
      </c>
      <c r="C835" s="273"/>
      <c r="D835" s="125" t="s">
        <v>33</v>
      </c>
      <c r="E835" s="125" t="s">
        <v>17</v>
      </c>
      <c r="F835" s="125" t="s">
        <v>375</v>
      </c>
      <c r="G835" s="125"/>
      <c r="H835" s="215">
        <f>SUM(I835:L835)</f>
        <v>32261.3</v>
      </c>
      <c r="I835" s="216">
        <f>I836+I840+I844+I848+I852+I856</f>
        <v>32566.5</v>
      </c>
      <c r="J835" s="216">
        <f t="shared" ref="J835:L835" si="395">J836+J840+J844+J848+J852+J856</f>
        <v>0</v>
      </c>
      <c r="K835" s="216">
        <f t="shared" si="395"/>
        <v>-305.2</v>
      </c>
      <c r="L835" s="216">
        <f t="shared" si="395"/>
        <v>0</v>
      </c>
      <c r="M835" s="292"/>
      <c r="N835" s="292"/>
    </row>
    <row r="836" spans="1:14" s="229" customFormat="1" ht="25.5">
      <c r="A836" s="222"/>
      <c r="B836" s="95" t="s">
        <v>539</v>
      </c>
      <c r="C836" s="273"/>
      <c r="D836" s="125" t="s">
        <v>33</v>
      </c>
      <c r="E836" s="125" t="s">
        <v>17</v>
      </c>
      <c r="F836" s="125" t="s">
        <v>376</v>
      </c>
      <c r="G836" s="125"/>
      <c r="H836" s="215">
        <f t="shared" ref="H836:H851" si="396">I836+J836+K836+L836</f>
        <v>32222.5</v>
      </c>
      <c r="I836" s="216">
        <f>I837</f>
        <v>32222.5</v>
      </c>
      <c r="J836" s="216">
        <f t="shared" ref="J836:L838" si="397">J837</f>
        <v>0</v>
      </c>
      <c r="K836" s="216">
        <f t="shared" si="397"/>
        <v>0</v>
      </c>
      <c r="L836" s="216">
        <f t="shared" si="397"/>
        <v>0</v>
      </c>
      <c r="M836" s="292"/>
      <c r="N836" s="292"/>
    </row>
    <row r="837" spans="1:14" s="218" customFormat="1" ht="25.5">
      <c r="A837" s="222"/>
      <c r="B837" s="211" t="s">
        <v>146</v>
      </c>
      <c r="C837" s="273"/>
      <c r="D837" s="125" t="s">
        <v>33</v>
      </c>
      <c r="E837" s="125" t="s">
        <v>17</v>
      </c>
      <c r="F837" s="125" t="s">
        <v>376</v>
      </c>
      <c r="G837" s="125" t="s">
        <v>147</v>
      </c>
      <c r="H837" s="215">
        <f t="shared" si="396"/>
        <v>32222.5</v>
      </c>
      <c r="I837" s="216">
        <f>I838</f>
        <v>32222.5</v>
      </c>
      <c r="J837" s="216">
        <f t="shared" si="397"/>
        <v>0</v>
      </c>
      <c r="K837" s="216">
        <f t="shared" si="397"/>
        <v>0</v>
      </c>
      <c r="L837" s="216">
        <f t="shared" si="397"/>
        <v>0</v>
      </c>
    </row>
    <row r="838" spans="1:14" s="218" customFormat="1" ht="38.25">
      <c r="A838" s="222"/>
      <c r="B838" s="211" t="s">
        <v>148</v>
      </c>
      <c r="C838" s="273"/>
      <c r="D838" s="125" t="s">
        <v>33</v>
      </c>
      <c r="E838" s="125" t="s">
        <v>17</v>
      </c>
      <c r="F838" s="125" t="s">
        <v>376</v>
      </c>
      <c r="G838" s="125" t="s">
        <v>149</v>
      </c>
      <c r="H838" s="215">
        <f t="shared" si="396"/>
        <v>32222.5</v>
      </c>
      <c r="I838" s="216">
        <f>I839</f>
        <v>32222.5</v>
      </c>
      <c r="J838" s="216">
        <f t="shared" si="397"/>
        <v>0</v>
      </c>
      <c r="K838" s="216">
        <f t="shared" si="397"/>
        <v>0</v>
      </c>
      <c r="L838" s="216">
        <f t="shared" si="397"/>
        <v>0</v>
      </c>
    </row>
    <row r="839" spans="1:14" s="218" customFormat="1" ht="25.5">
      <c r="A839" s="222"/>
      <c r="B839" s="211" t="s">
        <v>152</v>
      </c>
      <c r="C839" s="273"/>
      <c r="D839" s="125" t="s">
        <v>33</v>
      </c>
      <c r="E839" s="125" t="s">
        <v>17</v>
      </c>
      <c r="F839" s="125" t="s">
        <v>376</v>
      </c>
      <c r="G839" s="125" t="s">
        <v>153</v>
      </c>
      <c r="H839" s="215">
        <f t="shared" si="396"/>
        <v>32222.5</v>
      </c>
      <c r="I839" s="216">
        <f>26100+6122.5</f>
        <v>32222.5</v>
      </c>
      <c r="J839" s="216">
        <v>0</v>
      </c>
      <c r="K839" s="216">
        <v>0</v>
      </c>
      <c r="L839" s="216">
        <v>0</v>
      </c>
    </row>
    <row r="840" spans="1:14" s="218" customFormat="1" ht="163.5" hidden="1" customHeight="1">
      <c r="A840" s="222"/>
      <c r="B840" s="211" t="s">
        <v>499</v>
      </c>
      <c r="C840" s="273"/>
      <c r="D840" s="125" t="s">
        <v>33</v>
      </c>
      <c r="E840" s="125" t="s">
        <v>17</v>
      </c>
      <c r="F840" s="125" t="s">
        <v>444</v>
      </c>
      <c r="G840" s="125"/>
      <c r="H840" s="215">
        <f t="shared" si="396"/>
        <v>0</v>
      </c>
      <c r="I840" s="216">
        <f>I841</f>
        <v>0</v>
      </c>
      <c r="J840" s="216">
        <f t="shared" ref="J840:L842" si="398">J841</f>
        <v>0</v>
      </c>
      <c r="K840" s="216">
        <f t="shared" si="398"/>
        <v>0</v>
      </c>
      <c r="L840" s="216">
        <f t="shared" si="398"/>
        <v>0</v>
      </c>
    </row>
    <row r="841" spans="1:14" s="218" customFormat="1" ht="25.5" hidden="1">
      <c r="A841" s="222"/>
      <c r="B841" s="211" t="s">
        <v>146</v>
      </c>
      <c r="C841" s="273"/>
      <c r="D841" s="125" t="s">
        <v>33</v>
      </c>
      <c r="E841" s="125" t="s">
        <v>17</v>
      </c>
      <c r="F841" s="125" t="s">
        <v>444</v>
      </c>
      <c r="G841" s="125" t="s">
        <v>147</v>
      </c>
      <c r="H841" s="215">
        <f t="shared" si="396"/>
        <v>0</v>
      </c>
      <c r="I841" s="216">
        <f>I842</f>
        <v>0</v>
      </c>
      <c r="J841" s="216">
        <f t="shared" si="398"/>
        <v>0</v>
      </c>
      <c r="K841" s="216">
        <f t="shared" si="398"/>
        <v>0</v>
      </c>
      <c r="L841" s="216">
        <f t="shared" si="398"/>
        <v>0</v>
      </c>
    </row>
    <row r="842" spans="1:14" s="218" customFormat="1" ht="38.25" hidden="1">
      <c r="A842" s="222"/>
      <c r="B842" s="211" t="s">
        <v>148</v>
      </c>
      <c r="C842" s="273"/>
      <c r="D842" s="125" t="s">
        <v>33</v>
      </c>
      <c r="E842" s="125" t="s">
        <v>17</v>
      </c>
      <c r="F842" s="125" t="s">
        <v>444</v>
      </c>
      <c r="G842" s="125" t="s">
        <v>149</v>
      </c>
      <c r="H842" s="215">
        <f t="shared" si="396"/>
        <v>0</v>
      </c>
      <c r="I842" s="216">
        <f>I843</f>
        <v>0</v>
      </c>
      <c r="J842" s="216">
        <f t="shared" si="398"/>
        <v>0</v>
      </c>
      <c r="K842" s="216">
        <f t="shared" si="398"/>
        <v>0</v>
      </c>
      <c r="L842" s="216">
        <f t="shared" si="398"/>
        <v>0</v>
      </c>
    </row>
    <row r="843" spans="1:14" s="218" customFormat="1" ht="25.5" hidden="1">
      <c r="A843" s="222"/>
      <c r="B843" s="211" t="s">
        <v>152</v>
      </c>
      <c r="C843" s="273"/>
      <c r="D843" s="125" t="s">
        <v>33</v>
      </c>
      <c r="E843" s="125" t="s">
        <v>17</v>
      </c>
      <c r="F843" s="125" t="s">
        <v>444</v>
      </c>
      <c r="G843" s="125" t="s">
        <v>153</v>
      </c>
      <c r="H843" s="215">
        <f t="shared" si="396"/>
        <v>0</v>
      </c>
      <c r="I843" s="216">
        <v>0</v>
      </c>
      <c r="J843" s="216">
        <v>0</v>
      </c>
      <c r="K843" s="216">
        <v>0</v>
      </c>
      <c r="L843" s="216">
        <v>0</v>
      </c>
    </row>
    <row r="844" spans="1:14" s="218" customFormat="1" ht="298.5" customHeight="1">
      <c r="A844" s="222"/>
      <c r="B844" s="211" t="s">
        <v>500</v>
      </c>
      <c r="C844" s="273"/>
      <c r="D844" s="125" t="s">
        <v>33</v>
      </c>
      <c r="E844" s="125" t="s">
        <v>17</v>
      </c>
      <c r="F844" s="125" t="s">
        <v>445</v>
      </c>
      <c r="G844" s="125"/>
      <c r="H844" s="215">
        <f t="shared" si="396"/>
        <v>-305.2</v>
      </c>
      <c r="I844" s="216">
        <f>I845</f>
        <v>0</v>
      </c>
      <c r="J844" s="216">
        <f t="shared" ref="J844:L846" si="399">J845</f>
        <v>0</v>
      </c>
      <c r="K844" s="216">
        <f t="shared" si="399"/>
        <v>-305.2</v>
      </c>
      <c r="L844" s="216">
        <f t="shared" si="399"/>
        <v>0</v>
      </c>
    </row>
    <row r="845" spans="1:14" s="218" customFormat="1" ht="25.5">
      <c r="A845" s="222"/>
      <c r="B845" s="211" t="s">
        <v>146</v>
      </c>
      <c r="C845" s="273"/>
      <c r="D845" s="125" t="s">
        <v>33</v>
      </c>
      <c r="E845" s="125" t="s">
        <v>17</v>
      </c>
      <c r="F845" s="125" t="s">
        <v>445</v>
      </c>
      <c r="G845" s="125" t="s">
        <v>147</v>
      </c>
      <c r="H845" s="215">
        <f t="shared" si="396"/>
        <v>-305.2</v>
      </c>
      <c r="I845" s="216">
        <f>I846</f>
        <v>0</v>
      </c>
      <c r="J845" s="216">
        <f t="shared" si="399"/>
        <v>0</v>
      </c>
      <c r="K845" s="216">
        <f t="shared" si="399"/>
        <v>-305.2</v>
      </c>
      <c r="L845" s="216">
        <f t="shared" si="399"/>
        <v>0</v>
      </c>
    </row>
    <row r="846" spans="1:14" s="218" customFormat="1" ht="38.25">
      <c r="A846" s="222"/>
      <c r="B846" s="211" t="s">
        <v>148</v>
      </c>
      <c r="C846" s="273"/>
      <c r="D846" s="125" t="s">
        <v>33</v>
      </c>
      <c r="E846" s="125" t="s">
        <v>17</v>
      </c>
      <c r="F846" s="125" t="s">
        <v>445</v>
      </c>
      <c r="G846" s="125" t="s">
        <v>149</v>
      </c>
      <c r="H846" s="215">
        <f t="shared" si="396"/>
        <v>-305.2</v>
      </c>
      <c r="I846" s="216">
        <f>I847</f>
        <v>0</v>
      </c>
      <c r="J846" s="216">
        <f t="shared" si="399"/>
        <v>0</v>
      </c>
      <c r="K846" s="216">
        <f t="shared" si="399"/>
        <v>-305.2</v>
      </c>
      <c r="L846" s="216">
        <f t="shared" si="399"/>
        <v>0</v>
      </c>
    </row>
    <row r="847" spans="1:14" s="218" customFormat="1" ht="25.5">
      <c r="A847" s="222"/>
      <c r="B847" s="211" t="s">
        <v>152</v>
      </c>
      <c r="C847" s="273"/>
      <c r="D847" s="125" t="s">
        <v>33</v>
      </c>
      <c r="E847" s="125" t="s">
        <v>17</v>
      </c>
      <c r="F847" s="125" t="s">
        <v>445</v>
      </c>
      <c r="G847" s="125" t="s">
        <v>153</v>
      </c>
      <c r="H847" s="215">
        <f t="shared" si="396"/>
        <v>-305.2</v>
      </c>
      <c r="I847" s="216">
        <v>0</v>
      </c>
      <c r="J847" s="216">
        <v>0</v>
      </c>
      <c r="K847" s="216">
        <f>-305.2</f>
        <v>-305.2</v>
      </c>
      <c r="L847" s="216">
        <v>0</v>
      </c>
    </row>
    <row r="848" spans="1:14" s="218" customFormat="1" ht="318.75">
      <c r="A848" s="222"/>
      <c r="B848" s="211" t="s">
        <v>501</v>
      </c>
      <c r="C848" s="273"/>
      <c r="D848" s="125" t="s">
        <v>33</v>
      </c>
      <c r="E848" s="125" t="s">
        <v>17</v>
      </c>
      <c r="F848" s="125" t="s">
        <v>446</v>
      </c>
      <c r="G848" s="125"/>
      <c r="H848" s="215">
        <f t="shared" si="396"/>
        <v>-3.1</v>
      </c>
      <c r="I848" s="216">
        <f>I849</f>
        <v>-3.1</v>
      </c>
      <c r="J848" s="216">
        <f t="shared" ref="J848:L854" si="400">J849</f>
        <v>0</v>
      </c>
      <c r="K848" s="216">
        <f t="shared" si="400"/>
        <v>0</v>
      </c>
      <c r="L848" s="216">
        <f t="shared" si="400"/>
        <v>0</v>
      </c>
    </row>
    <row r="849" spans="1:12" s="218" customFormat="1" ht="25.5">
      <c r="A849" s="222"/>
      <c r="B849" s="211" t="s">
        <v>146</v>
      </c>
      <c r="C849" s="273"/>
      <c r="D849" s="125" t="s">
        <v>33</v>
      </c>
      <c r="E849" s="125" t="s">
        <v>17</v>
      </c>
      <c r="F849" s="125" t="s">
        <v>446</v>
      </c>
      <c r="G849" s="125" t="s">
        <v>147</v>
      </c>
      <c r="H849" s="215">
        <f t="shared" si="396"/>
        <v>-3.1</v>
      </c>
      <c r="I849" s="216">
        <f>I850</f>
        <v>-3.1</v>
      </c>
      <c r="J849" s="216">
        <f t="shared" si="400"/>
        <v>0</v>
      </c>
      <c r="K849" s="216">
        <f t="shared" si="400"/>
        <v>0</v>
      </c>
      <c r="L849" s="216">
        <f t="shared" si="400"/>
        <v>0</v>
      </c>
    </row>
    <row r="850" spans="1:12" s="218" customFormat="1" ht="38.25">
      <c r="A850" s="222"/>
      <c r="B850" s="211" t="s">
        <v>148</v>
      </c>
      <c r="C850" s="273"/>
      <c r="D850" s="125" t="s">
        <v>33</v>
      </c>
      <c r="E850" s="125" t="s">
        <v>17</v>
      </c>
      <c r="F850" s="125" t="s">
        <v>446</v>
      </c>
      <c r="G850" s="125" t="s">
        <v>149</v>
      </c>
      <c r="H850" s="215">
        <f t="shared" si="396"/>
        <v>-3.1</v>
      </c>
      <c r="I850" s="216">
        <f>I851</f>
        <v>-3.1</v>
      </c>
      <c r="J850" s="216">
        <f t="shared" si="400"/>
        <v>0</v>
      </c>
      <c r="K850" s="216">
        <f t="shared" si="400"/>
        <v>0</v>
      </c>
      <c r="L850" s="216">
        <f t="shared" si="400"/>
        <v>0</v>
      </c>
    </row>
    <row r="851" spans="1:12" s="218" customFormat="1" ht="25.5">
      <c r="A851" s="222"/>
      <c r="B851" s="211" t="s">
        <v>152</v>
      </c>
      <c r="C851" s="273"/>
      <c r="D851" s="125" t="s">
        <v>33</v>
      </c>
      <c r="E851" s="125" t="s">
        <v>17</v>
      </c>
      <c r="F851" s="125" t="s">
        <v>446</v>
      </c>
      <c r="G851" s="125" t="s">
        <v>153</v>
      </c>
      <c r="H851" s="215">
        <f t="shared" si="396"/>
        <v>-3.1</v>
      </c>
      <c r="I851" s="216">
        <f>-3.1</f>
        <v>-3.1</v>
      </c>
      <c r="J851" s="216">
        <v>0</v>
      </c>
      <c r="K851" s="216">
        <v>0</v>
      </c>
      <c r="L851" s="216">
        <v>0</v>
      </c>
    </row>
    <row r="852" spans="1:12" s="218" customFormat="1" ht="204">
      <c r="A852" s="222"/>
      <c r="B852" s="238" t="s">
        <v>596</v>
      </c>
      <c r="C852" s="273"/>
      <c r="D852" s="125" t="s">
        <v>33</v>
      </c>
      <c r="E852" s="125" t="s">
        <v>17</v>
      </c>
      <c r="F852" s="125" t="s">
        <v>597</v>
      </c>
      <c r="G852" s="125"/>
      <c r="H852" s="215">
        <f t="shared" ref="H852:H855" si="401">I852+J852+K852+L852</f>
        <v>347.1</v>
      </c>
      <c r="I852" s="216">
        <f>I853</f>
        <v>347.1</v>
      </c>
      <c r="J852" s="216">
        <f t="shared" si="400"/>
        <v>0</v>
      </c>
      <c r="K852" s="216">
        <f t="shared" si="400"/>
        <v>0</v>
      </c>
      <c r="L852" s="216">
        <f t="shared" si="400"/>
        <v>0</v>
      </c>
    </row>
    <row r="853" spans="1:12" s="218" customFormat="1" ht="25.5">
      <c r="A853" s="222"/>
      <c r="B853" s="211" t="s">
        <v>146</v>
      </c>
      <c r="C853" s="273"/>
      <c r="D853" s="125" t="s">
        <v>33</v>
      </c>
      <c r="E853" s="125" t="s">
        <v>17</v>
      </c>
      <c r="F853" s="125" t="s">
        <v>597</v>
      </c>
      <c r="G853" s="125" t="s">
        <v>147</v>
      </c>
      <c r="H853" s="215">
        <f t="shared" si="401"/>
        <v>347.1</v>
      </c>
      <c r="I853" s="216">
        <f>I854</f>
        <v>347.1</v>
      </c>
      <c r="J853" s="216">
        <f t="shared" si="400"/>
        <v>0</v>
      </c>
      <c r="K853" s="216">
        <f t="shared" si="400"/>
        <v>0</v>
      </c>
      <c r="L853" s="216">
        <f t="shared" si="400"/>
        <v>0</v>
      </c>
    </row>
    <row r="854" spans="1:12" s="218" customFormat="1" ht="38.25">
      <c r="A854" s="222"/>
      <c r="B854" s="211" t="s">
        <v>148</v>
      </c>
      <c r="C854" s="273"/>
      <c r="D854" s="125" t="s">
        <v>33</v>
      </c>
      <c r="E854" s="125" t="s">
        <v>17</v>
      </c>
      <c r="F854" s="125" t="s">
        <v>597</v>
      </c>
      <c r="G854" s="125" t="s">
        <v>149</v>
      </c>
      <c r="H854" s="215">
        <f t="shared" si="401"/>
        <v>347.1</v>
      </c>
      <c r="I854" s="216">
        <f>I855</f>
        <v>347.1</v>
      </c>
      <c r="J854" s="216">
        <f t="shared" si="400"/>
        <v>0</v>
      </c>
      <c r="K854" s="216">
        <f t="shared" si="400"/>
        <v>0</v>
      </c>
      <c r="L854" s="216">
        <f t="shared" si="400"/>
        <v>0</v>
      </c>
    </row>
    <row r="855" spans="1:12" s="218" customFormat="1" ht="25.5">
      <c r="A855" s="222"/>
      <c r="B855" s="211" t="s">
        <v>152</v>
      </c>
      <c r="C855" s="273"/>
      <c r="D855" s="125" t="s">
        <v>33</v>
      </c>
      <c r="E855" s="125" t="s">
        <v>17</v>
      </c>
      <c r="F855" s="125" t="s">
        <v>597</v>
      </c>
      <c r="G855" s="125" t="s">
        <v>153</v>
      </c>
      <c r="H855" s="215">
        <f t="shared" si="401"/>
        <v>347.1</v>
      </c>
      <c r="I855" s="216">
        <f>38.8+308.3</f>
        <v>347.1</v>
      </c>
      <c r="J855" s="216">
        <v>0</v>
      </c>
      <c r="K855" s="216">
        <v>0</v>
      </c>
      <c r="L855" s="216">
        <v>0</v>
      </c>
    </row>
    <row r="856" spans="1:12" s="218" customFormat="1" ht="216.75" hidden="1" customHeight="1">
      <c r="A856" s="222"/>
      <c r="B856" s="238" t="s">
        <v>463</v>
      </c>
      <c r="C856" s="273"/>
      <c r="D856" s="125" t="s">
        <v>33</v>
      </c>
      <c r="E856" s="125" t="s">
        <v>17</v>
      </c>
      <c r="F856" s="125" t="s">
        <v>534</v>
      </c>
      <c r="G856" s="125"/>
      <c r="H856" s="215">
        <f>SUM(I856:L856)</f>
        <v>0</v>
      </c>
      <c r="I856" s="216">
        <f>I857</f>
        <v>0</v>
      </c>
      <c r="J856" s="216">
        <f t="shared" ref="J856:L858" si="402">J857</f>
        <v>0</v>
      </c>
      <c r="K856" s="216">
        <f t="shared" si="402"/>
        <v>0</v>
      </c>
      <c r="L856" s="216">
        <f t="shared" si="402"/>
        <v>0</v>
      </c>
    </row>
    <row r="857" spans="1:12" s="218" customFormat="1" ht="25.5" hidden="1">
      <c r="A857" s="222"/>
      <c r="B857" s="211" t="s">
        <v>146</v>
      </c>
      <c r="C857" s="273"/>
      <c r="D857" s="125" t="s">
        <v>33</v>
      </c>
      <c r="E857" s="125" t="s">
        <v>17</v>
      </c>
      <c r="F857" s="125" t="s">
        <v>534</v>
      </c>
      <c r="G857" s="125" t="s">
        <v>147</v>
      </c>
      <c r="H857" s="215">
        <f t="shared" ref="H857:H859" si="403">I857+J857+K857+L857</f>
        <v>0</v>
      </c>
      <c r="I857" s="216">
        <f>I858</f>
        <v>0</v>
      </c>
      <c r="J857" s="216">
        <f t="shared" si="402"/>
        <v>0</v>
      </c>
      <c r="K857" s="216">
        <f t="shared" si="402"/>
        <v>0</v>
      </c>
      <c r="L857" s="216">
        <f t="shared" si="402"/>
        <v>0</v>
      </c>
    </row>
    <row r="858" spans="1:12" s="218" customFormat="1" ht="38.25" hidden="1">
      <c r="A858" s="222"/>
      <c r="B858" s="211" t="s">
        <v>148</v>
      </c>
      <c r="C858" s="273"/>
      <c r="D858" s="125" t="s">
        <v>33</v>
      </c>
      <c r="E858" s="125" t="s">
        <v>17</v>
      </c>
      <c r="F858" s="125" t="s">
        <v>534</v>
      </c>
      <c r="G858" s="125" t="s">
        <v>149</v>
      </c>
      <c r="H858" s="215">
        <f t="shared" si="403"/>
        <v>0</v>
      </c>
      <c r="I858" s="216">
        <f>I859</f>
        <v>0</v>
      </c>
      <c r="J858" s="216">
        <f t="shared" si="402"/>
        <v>0</v>
      </c>
      <c r="K858" s="216">
        <f t="shared" si="402"/>
        <v>0</v>
      </c>
      <c r="L858" s="216">
        <f t="shared" si="402"/>
        <v>0</v>
      </c>
    </row>
    <row r="859" spans="1:12" s="218" customFormat="1" ht="25.5" hidden="1">
      <c r="A859" s="222"/>
      <c r="B859" s="211" t="s">
        <v>152</v>
      </c>
      <c r="C859" s="273"/>
      <c r="D859" s="125" t="s">
        <v>33</v>
      </c>
      <c r="E859" s="125" t="s">
        <v>17</v>
      </c>
      <c r="F859" s="125" t="s">
        <v>534</v>
      </c>
      <c r="G859" s="125" t="s">
        <v>153</v>
      </c>
      <c r="H859" s="215">
        <f t="shared" si="403"/>
        <v>0</v>
      </c>
      <c r="I859" s="216">
        <v>0</v>
      </c>
      <c r="J859" s="216">
        <v>0</v>
      </c>
      <c r="K859" s="216">
        <v>0</v>
      </c>
      <c r="L859" s="216">
        <v>0</v>
      </c>
    </row>
    <row r="860" spans="1:12" s="229" customFormat="1" hidden="1">
      <c r="A860" s="222"/>
      <c r="B860" s="117" t="s">
        <v>154</v>
      </c>
      <c r="C860" s="273"/>
      <c r="D860" s="274" t="s">
        <v>33</v>
      </c>
      <c r="E860" s="274" t="s">
        <v>18</v>
      </c>
      <c r="F860" s="274"/>
      <c r="G860" s="274"/>
      <c r="H860" s="215">
        <f t="shared" si="392"/>
        <v>0</v>
      </c>
      <c r="I860" s="215">
        <f>I861+I870</f>
        <v>0</v>
      </c>
      <c r="J860" s="215">
        <f t="shared" ref="J860:L860" si="404">J861+J870</f>
        <v>0</v>
      </c>
      <c r="K860" s="215">
        <f t="shared" si="404"/>
        <v>0</v>
      </c>
      <c r="L860" s="215">
        <f t="shared" si="404"/>
        <v>0</v>
      </c>
    </row>
    <row r="861" spans="1:12" s="229" customFormat="1" ht="38.25" hidden="1">
      <c r="A861" s="214"/>
      <c r="B861" s="95" t="s">
        <v>161</v>
      </c>
      <c r="C861" s="191"/>
      <c r="D861" s="125" t="s">
        <v>33</v>
      </c>
      <c r="E861" s="125" t="s">
        <v>18</v>
      </c>
      <c r="F861" s="96" t="s">
        <v>301</v>
      </c>
      <c r="G861" s="125"/>
      <c r="H861" s="215">
        <f>SUM(I861:L861)</f>
        <v>0</v>
      </c>
      <c r="I861" s="216">
        <f>I862</f>
        <v>0</v>
      </c>
      <c r="J861" s="216">
        <f t="shared" ref="J861:L862" si="405">J862</f>
        <v>0</v>
      </c>
      <c r="K861" s="216">
        <f t="shared" si="405"/>
        <v>0</v>
      </c>
      <c r="L861" s="216">
        <f t="shared" si="405"/>
        <v>0</v>
      </c>
    </row>
    <row r="862" spans="1:12" s="229" customFormat="1" ht="76.5" hidden="1">
      <c r="A862" s="214"/>
      <c r="B862" s="211" t="s">
        <v>529</v>
      </c>
      <c r="C862" s="286"/>
      <c r="D862" s="125" t="s">
        <v>33</v>
      </c>
      <c r="E862" s="125" t="s">
        <v>18</v>
      </c>
      <c r="F862" s="125" t="s">
        <v>530</v>
      </c>
      <c r="G862" s="125"/>
      <c r="H862" s="215">
        <f>SUM(I862:L862)</f>
        <v>0</v>
      </c>
      <c r="I862" s="216">
        <f>I863</f>
        <v>0</v>
      </c>
      <c r="J862" s="216">
        <f t="shared" si="405"/>
        <v>0</v>
      </c>
      <c r="K862" s="216">
        <f t="shared" si="405"/>
        <v>0</v>
      </c>
      <c r="L862" s="216">
        <f t="shared" si="405"/>
        <v>0</v>
      </c>
    </row>
    <row r="863" spans="1:12" s="229" customFormat="1" ht="153" hidden="1">
      <c r="A863" s="214"/>
      <c r="B863" s="211" t="s">
        <v>503</v>
      </c>
      <c r="C863" s="286"/>
      <c r="D863" s="125" t="s">
        <v>33</v>
      </c>
      <c r="E863" s="125" t="s">
        <v>18</v>
      </c>
      <c r="F863" s="125" t="s">
        <v>531</v>
      </c>
      <c r="G863" s="125"/>
      <c r="H863" s="153">
        <f t="shared" ref="H863:H869" si="406">I863+J863+K863+L863</f>
        <v>0</v>
      </c>
      <c r="I863" s="216">
        <f>I864+I867</f>
        <v>0</v>
      </c>
      <c r="J863" s="216">
        <f t="shared" ref="J863:L863" si="407">J864+J867</f>
        <v>0</v>
      </c>
      <c r="K863" s="216">
        <f t="shared" si="407"/>
        <v>0</v>
      </c>
      <c r="L863" s="216">
        <f t="shared" si="407"/>
        <v>0</v>
      </c>
    </row>
    <row r="864" spans="1:12" s="131" customFormat="1" ht="41.25" hidden="1" customHeight="1">
      <c r="A864" s="129"/>
      <c r="B864" s="95" t="s">
        <v>86</v>
      </c>
      <c r="C864" s="130"/>
      <c r="D864" s="125" t="s">
        <v>33</v>
      </c>
      <c r="E864" s="125" t="s">
        <v>18</v>
      </c>
      <c r="F864" s="125" t="s">
        <v>531</v>
      </c>
      <c r="G864" s="96" t="s">
        <v>57</v>
      </c>
      <c r="H864" s="153">
        <f t="shared" si="406"/>
        <v>0</v>
      </c>
      <c r="I864" s="154">
        <f>I865</f>
        <v>0</v>
      </c>
      <c r="J864" s="154">
        <f>J865</f>
        <v>0</v>
      </c>
      <c r="K864" s="154">
        <f>K865</f>
        <v>0</v>
      </c>
      <c r="L864" s="154">
        <f>L865</f>
        <v>0</v>
      </c>
    </row>
    <row r="865" spans="1:12" s="131" customFormat="1" ht="44.25" hidden="1" customHeight="1">
      <c r="A865" s="129"/>
      <c r="B865" s="95" t="s">
        <v>111</v>
      </c>
      <c r="C865" s="130"/>
      <c r="D865" s="125" t="s">
        <v>33</v>
      </c>
      <c r="E865" s="125" t="s">
        <v>18</v>
      </c>
      <c r="F865" s="125" t="s">
        <v>531</v>
      </c>
      <c r="G865" s="96" t="s">
        <v>59</v>
      </c>
      <c r="H865" s="153">
        <f t="shared" si="406"/>
        <v>0</v>
      </c>
      <c r="I865" s="154">
        <f>I866</f>
        <v>0</v>
      </c>
      <c r="J865" s="154">
        <f t="shared" ref="J865:L865" si="408">J866</f>
        <v>0</v>
      </c>
      <c r="K865" s="154">
        <f t="shared" si="408"/>
        <v>0</v>
      </c>
      <c r="L865" s="154">
        <f t="shared" si="408"/>
        <v>0</v>
      </c>
    </row>
    <row r="866" spans="1:12" s="131" customFormat="1" ht="51" hidden="1">
      <c r="A866" s="129"/>
      <c r="B866" s="95" t="s">
        <v>260</v>
      </c>
      <c r="C866" s="130"/>
      <c r="D866" s="125" t="s">
        <v>33</v>
      </c>
      <c r="E866" s="125" t="s">
        <v>18</v>
      </c>
      <c r="F866" s="125" t="s">
        <v>531</v>
      </c>
      <c r="G866" s="96" t="s">
        <v>61</v>
      </c>
      <c r="H866" s="153">
        <f t="shared" si="406"/>
        <v>0</v>
      </c>
      <c r="I866" s="154">
        <v>0</v>
      </c>
      <c r="J866" s="154">
        <v>0</v>
      </c>
      <c r="K866" s="154">
        <v>0</v>
      </c>
      <c r="L866" s="154">
        <v>0</v>
      </c>
    </row>
    <row r="867" spans="1:12" s="229" customFormat="1" ht="25.5" hidden="1">
      <c r="A867" s="214"/>
      <c r="B867" s="211" t="s">
        <v>146</v>
      </c>
      <c r="C867" s="286"/>
      <c r="D867" s="125" t="s">
        <v>33</v>
      </c>
      <c r="E867" s="125" t="s">
        <v>18</v>
      </c>
      <c r="F867" s="125" t="s">
        <v>531</v>
      </c>
      <c r="G867" s="125" t="s">
        <v>147</v>
      </c>
      <c r="H867" s="153">
        <f t="shared" si="406"/>
        <v>0</v>
      </c>
      <c r="I867" s="216">
        <f>I868</f>
        <v>0</v>
      </c>
      <c r="J867" s="216">
        <f t="shared" ref="J867:L868" si="409">J868</f>
        <v>0</v>
      </c>
      <c r="K867" s="216">
        <f t="shared" si="409"/>
        <v>0</v>
      </c>
      <c r="L867" s="216">
        <f t="shared" si="409"/>
        <v>0</v>
      </c>
    </row>
    <row r="868" spans="1:12" s="229" customFormat="1" ht="25.5" hidden="1">
      <c r="A868" s="214"/>
      <c r="B868" s="211" t="s">
        <v>163</v>
      </c>
      <c r="C868" s="286"/>
      <c r="D868" s="125" t="s">
        <v>33</v>
      </c>
      <c r="E868" s="125" t="s">
        <v>18</v>
      </c>
      <c r="F868" s="125" t="s">
        <v>531</v>
      </c>
      <c r="G868" s="125" t="s">
        <v>164</v>
      </c>
      <c r="H868" s="153">
        <f t="shared" si="406"/>
        <v>0</v>
      </c>
      <c r="I868" s="216">
        <f>I869</f>
        <v>0</v>
      </c>
      <c r="J868" s="216">
        <v>0</v>
      </c>
      <c r="K868" s="216">
        <f t="shared" si="409"/>
        <v>0</v>
      </c>
      <c r="L868" s="216">
        <f t="shared" si="409"/>
        <v>0</v>
      </c>
    </row>
    <row r="869" spans="1:12" s="229" customFormat="1" ht="51" hidden="1">
      <c r="A869" s="214"/>
      <c r="B869" s="211" t="s">
        <v>448</v>
      </c>
      <c r="C869" s="286"/>
      <c r="D869" s="125" t="s">
        <v>33</v>
      </c>
      <c r="E869" s="125" t="s">
        <v>18</v>
      </c>
      <c r="F869" s="125" t="s">
        <v>531</v>
      </c>
      <c r="G869" s="125" t="s">
        <v>449</v>
      </c>
      <c r="H869" s="153">
        <f t="shared" si="406"/>
        <v>0</v>
      </c>
      <c r="I869" s="216">
        <v>0</v>
      </c>
      <c r="J869" s="216">
        <v>0</v>
      </c>
      <c r="K869" s="216">
        <v>0</v>
      </c>
      <c r="L869" s="216">
        <v>0</v>
      </c>
    </row>
    <row r="870" spans="1:12" s="229" customFormat="1" ht="76.5" hidden="1">
      <c r="A870" s="222"/>
      <c r="B870" s="211" t="s">
        <v>374</v>
      </c>
      <c r="C870" s="273"/>
      <c r="D870" s="125" t="s">
        <v>33</v>
      </c>
      <c r="E870" s="125" t="s">
        <v>18</v>
      </c>
      <c r="F870" s="125" t="s">
        <v>375</v>
      </c>
      <c r="G870" s="125"/>
      <c r="H870" s="216">
        <f>SUM(I870:L870)</f>
        <v>0</v>
      </c>
      <c r="I870" s="216">
        <f>I871</f>
        <v>0</v>
      </c>
      <c r="J870" s="216">
        <f t="shared" ref="J870:L870" si="410">J871</f>
        <v>0</v>
      </c>
      <c r="K870" s="216">
        <f t="shared" si="410"/>
        <v>0</v>
      </c>
      <c r="L870" s="216">
        <f t="shared" si="410"/>
        <v>0</v>
      </c>
    </row>
    <row r="871" spans="1:12" s="229" customFormat="1" ht="150" hidden="1" customHeight="1">
      <c r="A871" s="222"/>
      <c r="B871" s="211" t="s">
        <v>502</v>
      </c>
      <c r="C871" s="273"/>
      <c r="D871" s="125" t="s">
        <v>33</v>
      </c>
      <c r="E871" s="125" t="s">
        <v>18</v>
      </c>
      <c r="F871" s="125" t="s">
        <v>528</v>
      </c>
      <c r="G871" s="125"/>
      <c r="H871" s="215">
        <f t="shared" si="392"/>
        <v>0</v>
      </c>
      <c r="I871" s="216">
        <f t="shared" ref="I871:L873" si="411">I872</f>
        <v>0</v>
      </c>
      <c r="J871" s="216">
        <f t="shared" si="411"/>
        <v>0</v>
      </c>
      <c r="K871" s="216">
        <f t="shared" si="411"/>
        <v>0</v>
      </c>
      <c r="L871" s="216">
        <f t="shared" si="411"/>
        <v>0</v>
      </c>
    </row>
    <row r="872" spans="1:12" s="229" customFormat="1" ht="25.5" hidden="1">
      <c r="A872" s="214"/>
      <c r="B872" s="211" t="s">
        <v>146</v>
      </c>
      <c r="C872" s="286"/>
      <c r="D872" s="125" t="s">
        <v>33</v>
      </c>
      <c r="E872" s="125" t="s">
        <v>18</v>
      </c>
      <c r="F872" s="125" t="s">
        <v>528</v>
      </c>
      <c r="G872" s="125" t="s">
        <v>147</v>
      </c>
      <c r="H872" s="215">
        <f t="shared" si="392"/>
        <v>0</v>
      </c>
      <c r="I872" s="216">
        <f>I873</f>
        <v>0</v>
      </c>
      <c r="J872" s="216">
        <f t="shared" si="411"/>
        <v>0</v>
      </c>
      <c r="K872" s="216">
        <f t="shared" si="411"/>
        <v>0</v>
      </c>
      <c r="L872" s="216">
        <f t="shared" si="411"/>
        <v>0</v>
      </c>
    </row>
    <row r="873" spans="1:12" s="229" customFormat="1" ht="38.25" hidden="1">
      <c r="A873" s="214"/>
      <c r="B873" s="211" t="s">
        <v>148</v>
      </c>
      <c r="C873" s="286"/>
      <c r="D873" s="125" t="s">
        <v>33</v>
      </c>
      <c r="E873" s="125" t="s">
        <v>18</v>
      </c>
      <c r="F873" s="125" t="s">
        <v>528</v>
      </c>
      <c r="G873" s="125" t="s">
        <v>149</v>
      </c>
      <c r="H873" s="215">
        <f t="shared" si="392"/>
        <v>0</v>
      </c>
      <c r="I873" s="216">
        <f>I874</f>
        <v>0</v>
      </c>
      <c r="J873" s="216">
        <f t="shared" si="411"/>
        <v>0</v>
      </c>
      <c r="K873" s="216">
        <f t="shared" si="411"/>
        <v>0</v>
      </c>
      <c r="L873" s="216">
        <f t="shared" si="411"/>
        <v>0</v>
      </c>
    </row>
    <row r="874" spans="1:12" s="229" customFormat="1" ht="38.25" hidden="1">
      <c r="A874" s="214"/>
      <c r="B874" s="211" t="s">
        <v>447</v>
      </c>
      <c r="C874" s="286"/>
      <c r="D874" s="125" t="s">
        <v>33</v>
      </c>
      <c r="E874" s="125" t="s">
        <v>18</v>
      </c>
      <c r="F874" s="125" t="s">
        <v>528</v>
      </c>
      <c r="G874" s="125" t="s">
        <v>155</v>
      </c>
      <c r="H874" s="215">
        <f t="shared" si="392"/>
        <v>0</v>
      </c>
      <c r="I874" s="216">
        <v>0</v>
      </c>
      <c r="J874" s="216">
        <v>0</v>
      </c>
      <c r="K874" s="216">
        <v>0</v>
      </c>
      <c r="L874" s="216">
        <v>0</v>
      </c>
    </row>
    <row r="875" spans="1:12" s="192" customFormat="1" ht="30" customHeight="1">
      <c r="A875" s="190"/>
      <c r="B875" s="191" t="s">
        <v>156</v>
      </c>
      <c r="C875" s="276"/>
      <c r="D875" s="119" t="s">
        <v>33</v>
      </c>
      <c r="E875" s="119" t="s">
        <v>114</v>
      </c>
      <c r="F875" s="119"/>
      <c r="G875" s="119"/>
      <c r="H875" s="215">
        <f t="shared" ref="H875:H897" si="412">SUM(I875:L875)</f>
        <v>-5.9</v>
      </c>
      <c r="I875" s="153">
        <f>I876+I897</f>
        <v>0</v>
      </c>
      <c r="J875" s="153">
        <f t="shared" ref="J875:L875" si="413">J876+J897</f>
        <v>-5.9</v>
      </c>
      <c r="K875" s="153">
        <f t="shared" si="413"/>
        <v>0</v>
      </c>
      <c r="L875" s="153">
        <f t="shared" si="413"/>
        <v>0</v>
      </c>
    </row>
    <row r="876" spans="1:12" s="218" customFormat="1" ht="38.25">
      <c r="A876" s="214"/>
      <c r="B876" s="95" t="s">
        <v>161</v>
      </c>
      <c r="C876" s="191"/>
      <c r="D876" s="125" t="s">
        <v>33</v>
      </c>
      <c r="E876" s="125" t="s">
        <v>18</v>
      </c>
      <c r="F876" s="96" t="s">
        <v>301</v>
      </c>
      <c r="G876" s="125"/>
      <c r="H876" s="215">
        <f>SUM(I876:L876)</f>
        <v>-5.9</v>
      </c>
      <c r="I876" s="216">
        <f>I877</f>
        <v>0</v>
      </c>
      <c r="J876" s="216">
        <f t="shared" ref="J876:L876" si="414">J877</f>
        <v>-5.9</v>
      </c>
      <c r="K876" s="216">
        <f t="shared" si="414"/>
        <v>0</v>
      </c>
      <c r="L876" s="216">
        <f t="shared" si="414"/>
        <v>0</v>
      </c>
    </row>
    <row r="877" spans="1:12" s="218" customFormat="1" ht="76.5">
      <c r="A877" s="214"/>
      <c r="B877" s="211" t="s">
        <v>529</v>
      </c>
      <c r="C877" s="286"/>
      <c r="D877" s="125" t="s">
        <v>33</v>
      </c>
      <c r="E877" s="125" t="s">
        <v>114</v>
      </c>
      <c r="F877" s="125" t="s">
        <v>530</v>
      </c>
      <c r="G877" s="125"/>
      <c r="H877" s="215">
        <f>SUM(I877:L877)</f>
        <v>-5.9</v>
      </c>
      <c r="I877" s="216">
        <f>I878+I890</f>
        <v>0</v>
      </c>
      <c r="J877" s="216">
        <f t="shared" ref="J877:L877" si="415">J878+J890</f>
        <v>-5.9</v>
      </c>
      <c r="K877" s="216">
        <f t="shared" si="415"/>
        <v>0</v>
      </c>
      <c r="L877" s="216">
        <f t="shared" si="415"/>
        <v>0</v>
      </c>
    </row>
    <row r="878" spans="1:12" s="218" customFormat="1" ht="89.25">
      <c r="A878" s="214"/>
      <c r="B878" s="211" t="s">
        <v>504</v>
      </c>
      <c r="C878" s="211"/>
      <c r="D878" s="125" t="s">
        <v>33</v>
      </c>
      <c r="E878" s="125" t="s">
        <v>114</v>
      </c>
      <c r="F878" s="227" t="s">
        <v>532</v>
      </c>
      <c r="G878" s="125"/>
      <c r="H878" s="153">
        <f t="shared" ref="H878:H896" si="416">I878+J878+K878+L878</f>
        <v>-5.9</v>
      </c>
      <c r="I878" s="216">
        <f>I879+I883+I887</f>
        <v>0</v>
      </c>
      <c r="J878" s="216">
        <f t="shared" ref="J878:L878" si="417">J879+J883+J887</f>
        <v>-5.9</v>
      </c>
      <c r="K878" s="216">
        <f t="shared" si="417"/>
        <v>0</v>
      </c>
      <c r="L878" s="216">
        <f t="shared" si="417"/>
        <v>0</v>
      </c>
    </row>
    <row r="879" spans="1:12" s="131" customFormat="1" ht="93.75" hidden="1" customHeight="1">
      <c r="A879" s="129"/>
      <c r="B879" s="95" t="s">
        <v>55</v>
      </c>
      <c r="C879" s="130"/>
      <c r="D879" s="125" t="s">
        <v>33</v>
      </c>
      <c r="E879" s="125" t="s">
        <v>114</v>
      </c>
      <c r="F879" s="227" t="s">
        <v>532</v>
      </c>
      <c r="G879" s="96" t="s">
        <v>56</v>
      </c>
      <c r="H879" s="153">
        <f t="shared" si="416"/>
        <v>0</v>
      </c>
      <c r="I879" s="154">
        <f>I880</f>
        <v>0</v>
      </c>
      <c r="J879" s="154">
        <f>J880</f>
        <v>0</v>
      </c>
      <c r="K879" s="154">
        <f>K880</f>
        <v>0</v>
      </c>
      <c r="L879" s="154">
        <f>L880</f>
        <v>0</v>
      </c>
    </row>
    <row r="880" spans="1:12" s="131" customFormat="1" ht="39.75" hidden="1" customHeight="1">
      <c r="A880" s="129"/>
      <c r="B880" s="95" t="s">
        <v>104</v>
      </c>
      <c r="C880" s="130"/>
      <c r="D880" s="125" t="s">
        <v>33</v>
      </c>
      <c r="E880" s="125" t="s">
        <v>114</v>
      </c>
      <c r="F880" s="227" t="s">
        <v>532</v>
      </c>
      <c r="G880" s="96" t="s">
        <v>105</v>
      </c>
      <c r="H880" s="153">
        <f t="shared" si="416"/>
        <v>0</v>
      </c>
      <c r="I880" s="154">
        <f>I881+I882</f>
        <v>0</v>
      </c>
      <c r="J880" s="154">
        <f>J881+J882</f>
        <v>0</v>
      </c>
      <c r="K880" s="154">
        <f>K881+K882</f>
        <v>0</v>
      </c>
      <c r="L880" s="154">
        <f>L881+L882</f>
        <v>0</v>
      </c>
    </row>
    <row r="881" spans="1:12" s="131" customFormat="1" ht="25.5" hidden="1">
      <c r="A881" s="129"/>
      <c r="B881" s="95" t="s">
        <v>214</v>
      </c>
      <c r="C881" s="130"/>
      <c r="D881" s="125" t="s">
        <v>33</v>
      </c>
      <c r="E881" s="125" t="s">
        <v>114</v>
      </c>
      <c r="F881" s="227" t="s">
        <v>532</v>
      </c>
      <c r="G881" s="96" t="s">
        <v>107</v>
      </c>
      <c r="H881" s="153">
        <f t="shared" si="416"/>
        <v>0</v>
      </c>
      <c r="I881" s="154">
        <v>0</v>
      </c>
      <c r="J881" s="154">
        <v>0</v>
      </c>
      <c r="K881" s="154">
        <v>0</v>
      </c>
      <c r="L881" s="154">
        <v>0</v>
      </c>
    </row>
    <row r="882" spans="1:12" s="131" customFormat="1" ht="51" hidden="1">
      <c r="A882" s="129"/>
      <c r="B882" s="95" t="s">
        <v>108</v>
      </c>
      <c r="C882" s="130"/>
      <c r="D882" s="125" t="s">
        <v>33</v>
      </c>
      <c r="E882" s="125" t="s">
        <v>114</v>
      </c>
      <c r="F882" s="227" t="s">
        <v>532</v>
      </c>
      <c r="G882" s="96" t="s">
        <v>109</v>
      </c>
      <c r="H882" s="153">
        <f t="shared" si="416"/>
        <v>0</v>
      </c>
      <c r="I882" s="154">
        <v>0</v>
      </c>
      <c r="J882" s="154">
        <v>0</v>
      </c>
      <c r="K882" s="154">
        <v>0</v>
      </c>
      <c r="L882" s="154">
        <v>0</v>
      </c>
    </row>
    <row r="883" spans="1:12" s="131" customFormat="1" ht="41.25" customHeight="1">
      <c r="A883" s="129"/>
      <c r="B883" s="95" t="s">
        <v>86</v>
      </c>
      <c r="C883" s="130"/>
      <c r="D883" s="125" t="s">
        <v>33</v>
      </c>
      <c r="E883" s="125" t="s">
        <v>114</v>
      </c>
      <c r="F883" s="227" t="s">
        <v>532</v>
      </c>
      <c r="G883" s="96" t="s">
        <v>57</v>
      </c>
      <c r="H883" s="153">
        <f t="shared" si="416"/>
        <v>-5.9</v>
      </c>
      <c r="I883" s="154">
        <f>I884</f>
        <v>0</v>
      </c>
      <c r="J883" s="154">
        <f>J884</f>
        <v>-5.9</v>
      </c>
      <c r="K883" s="154">
        <f>K884</f>
        <v>0</v>
      </c>
      <c r="L883" s="154">
        <f>L884</f>
        <v>0</v>
      </c>
    </row>
    <row r="884" spans="1:12" s="131" customFormat="1" ht="44.25" customHeight="1">
      <c r="A884" s="129"/>
      <c r="B884" s="95" t="s">
        <v>111</v>
      </c>
      <c r="C884" s="130"/>
      <c r="D884" s="125" t="s">
        <v>33</v>
      </c>
      <c r="E884" s="125" t="s">
        <v>114</v>
      </c>
      <c r="F884" s="227" t="s">
        <v>532</v>
      </c>
      <c r="G884" s="96" t="s">
        <v>59</v>
      </c>
      <c r="H884" s="153">
        <f t="shared" si="416"/>
        <v>-5.9</v>
      </c>
      <c r="I884" s="154">
        <f>I885+I886</f>
        <v>0</v>
      </c>
      <c r="J884" s="154">
        <f t="shared" ref="J884:L884" si="418">J885+J886</f>
        <v>-5.9</v>
      </c>
      <c r="K884" s="154">
        <f t="shared" si="418"/>
        <v>0</v>
      </c>
      <c r="L884" s="154">
        <f t="shared" si="418"/>
        <v>0</v>
      </c>
    </row>
    <row r="885" spans="1:12" s="131" customFormat="1" ht="44.25" customHeight="1">
      <c r="A885" s="129"/>
      <c r="B885" s="95" t="s">
        <v>63</v>
      </c>
      <c r="C885" s="130"/>
      <c r="D885" s="125" t="s">
        <v>33</v>
      </c>
      <c r="E885" s="125" t="s">
        <v>114</v>
      </c>
      <c r="F885" s="227" t="s">
        <v>532</v>
      </c>
      <c r="G885" s="96" t="s">
        <v>62</v>
      </c>
      <c r="H885" s="153">
        <f t="shared" si="416"/>
        <v>-5.9</v>
      </c>
      <c r="I885" s="154">
        <v>0</v>
      </c>
      <c r="J885" s="154">
        <f>-5.9</f>
        <v>-5.9</v>
      </c>
      <c r="K885" s="154">
        <v>0</v>
      </c>
      <c r="L885" s="154">
        <v>0</v>
      </c>
    </row>
    <row r="886" spans="1:12" s="131" customFormat="1" ht="51" hidden="1">
      <c r="A886" s="129"/>
      <c r="B886" s="95" t="s">
        <v>260</v>
      </c>
      <c r="C886" s="130"/>
      <c r="D886" s="125" t="s">
        <v>33</v>
      </c>
      <c r="E886" s="125" t="s">
        <v>114</v>
      </c>
      <c r="F886" s="227" t="s">
        <v>532</v>
      </c>
      <c r="G886" s="96" t="s">
        <v>61</v>
      </c>
      <c r="H886" s="153">
        <f t="shared" si="416"/>
        <v>0</v>
      </c>
      <c r="I886" s="154">
        <v>0</v>
      </c>
      <c r="J886" s="154">
        <v>0</v>
      </c>
      <c r="K886" s="154">
        <v>0</v>
      </c>
      <c r="L886" s="154">
        <v>0</v>
      </c>
    </row>
    <row r="887" spans="1:12" s="131" customFormat="1" hidden="1">
      <c r="A887" s="129"/>
      <c r="B887" s="194" t="s">
        <v>71</v>
      </c>
      <c r="C887" s="130"/>
      <c r="D887" s="125" t="s">
        <v>33</v>
      </c>
      <c r="E887" s="125" t="s">
        <v>114</v>
      </c>
      <c r="F887" s="227" t="s">
        <v>532</v>
      </c>
      <c r="G887" s="96" t="s">
        <v>72</v>
      </c>
      <c r="H887" s="153">
        <f t="shared" si="416"/>
        <v>0</v>
      </c>
      <c r="I887" s="154">
        <f>I888</f>
        <v>0</v>
      </c>
      <c r="J887" s="154">
        <f t="shared" ref="J887:L888" si="419">J888</f>
        <v>0</v>
      </c>
      <c r="K887" s="154">
        <f t="shared" si="419"/>
        <v>0</v>
      </c>
      <c r="L887" s="154">
        <f t="shared" si="419"/>
        <v>0</v>
      </c>
    </row>
    <row r="888" spans="1:12" s="131" customFormat="1" ht="25.5" hidden="1">
      <c r="A888" s="129"/>
      <c r="B888" s="194" t="s">
        <v>73</v>
      </c>
      <c r="C888" s="130"/>
      <c r="D888" s="125" t="s">
        <v>33</v>
      </c>
      <c r="E888" s="125" t="s">
        <v>114</v>
      </c>
      <c r="F888" s="227" t="s">
        <v>532</v>
      </c>
      <c r="G888" s="96" t="s">
        <v>74</v>
      </c>
      <c r="H888" s="153">
        <f t="shared" si="416"/>
        <v>0</v>
      </c>
      <c r="I888" s="154">
        <f>I889</f>
        <v>0</v>
      </c>
      <c r="J888" s="154">
        <f t="shared" si="419"/>
        <v>0</v>
      </c>
      <c r="K888" s="154">
        <f t="shared" si="419"/>
        <v>0</v>
      </c>
      <c r="L888" s="154">
        <f t="shared" si="419"/>
        <v>0</v>
      </c>
    </row>
    <row r="889" spans="1:12" s="131" customFormat="1" ht="14.25" hidden="1" customHeight="1">
      <c r="A889" s="129"/>
      <c r="B889" s="194" t="s">
        <v>261</v>
      </c>
      <c r="C889" s="130"/>
      <c r="D889" s="125" t="s">
        <v>33</v>
      </c>
      <c r="E889" s="125" t="s">
        <v>114</v>
      </c>
      <c r="F889" s="227" t="s">
        <v>532</v>
      </c>
      <c r="G889" s="96" t="s">
        <v>76</v>
      </c>
      <c r="H889" s="153">
        <f t="shared" si="416"/>
        <v>0</v>
      </c>
      <c r="I889" s="154">
        <v>0</v>
      </c>
      <c r="J889" s="154">
        <v>0</v>
      </c>
      <c r="K889" s="154">
        <v>0</v>
      </c>
      <c r="L889" s="154"/>
    </row>
    <row r="890" spans="1:12" s="218" customFormat="1" ht="153" hidden="1">
      <c r="A890" s="214"/>
      <c r="B890" s="211" t="s">
        <v>505</v>
      </c>
      <c r="C890" s="211"/>
      <c r="D890" s="125" t="s">
        <v>33</v>
      </c>
      <c r="E890" s="125" t="s">
        <v>114</v>
      </c>
      <c r="F890" s="227" t="s">
        <v>533</v>
      </c>
      <c r="G890" s="125"/>
      <c r="H890" s="153">
        <f t="shared" si="416"/>
        <v>0</v>
      </c>
      <c r="I890" s="216">
        <f>I891+I894</f>
        <v>0</v>
      </c>
      <c r="J890" s="216">
        <f t="shared" ref="J890:L890" si="420">J891+J894</f>
        <v>0</v>
      </c>
      <c r="K890" s="216">
        <f t="shared" si="420"/>
        <v>0</v>
      </c>
      <c r="L890" s="216">
        <f t="shared" si="420"/>
        <v>0</v>
      </c>
    </row>
    <row r="891" spans="1:12" s="131" customFormat="1" ht="93.75" hidden="1" customHeight="1">
      <c r="A891" s="129"/>
      <c r="B891" s="95" t="s">
        <v>55</v>
      </c>
      <c r="C891" s="130"/>
      <c r="D891" s="125" t="s">
        <v>33</v>
      </c>
      <c r="E891" s="125" t="s">
        <v>114</v>
      </c>
      <c r="F891" s="227" t="s">
        <v>533</v>
      </c>
      <c r="G891" s="96" t="s">
        <v>56</v>
      </c>
      <c r="H891" s="153">
        <f t="shared" si="416"/>
        <v>0</v>
      </c>
      <c r="I891" s="154">
        <f>I892</f>
        <v>0</v>
      </c>
      <c r="J891" s="154">
        <f>J892</f>
        <v>0</v>
      </c>
      <c r="K891" s="154">
        <f>K892</f>
        <v>0</v>
      </c>
      <c r="L891" s="154">
        <f>L892</f>
        <v>0</v>
      </c>
    </row>
    <row r="892" spans="1:12" s="131" customFormat="1" ht="39.75" hidden="1" customHeight="1">
      <c r="A892" s="129"/>
      <c r="B892" s="95" t="s">
        <v>104</v>
      </c>
      <c r="C892" s="130"/>
      <c r="D892" s="125" t="s">
        <v>33</v>
      </c>
      <c r="E892" s="125" t="s">
        <v>114</v>
      </c>
      <c r="F892" s="227" t="s">
        <v>533</v>
      </c>
      <c r="G892" s="96" t="s">
        <v>105</v>
      </c>
      <c r="H892" s="153">
        <f t="shared" si="416"/>
        <v>0</v>
      </c>
      <c r="I892" s="154">
        <f>I893</f>
        <v>0</v>
      </c>
      <c r="J892" s="154">
        <f t="shared" ref="J892:L892" si="421">J893</f>
        <v>0</v>
      </c>
      <c r="K892" s="154">
        <f t="shared" si="421"/>
        <v>0</v>
      </c>
      <c r="L892" s="154">
        <f t="shared" si="421"/>
        <v>0</v>
      </c>
    </row>
    <row r="893" spans="1:12" s="131" customFormat="1" ht="25.5" hidden="1">
      <c r="A893" s="129"/>
      <c r="B893" s="95" t="s">
        <v>214</v>
      </c>
      <c r="C893" s="130"/>
      <c r="D893" s="125" t="s">
        <v>33</v>
      </c>
      <c r="E893" s="125" t="s">
        <v>114</v>
      </c>
      <c r="F893" s="227" t="s">
        <v>533</v>
      </c>
      <c r="G893" s="96" t="s">
        <v>107</v>
      </c>
      <c r="H893" s="153">
        <f t="shared" si="416"/>
        <v>0</v>
      </c>
      <c r="I893" s="154">
        <v>0</v>
      </c>
      <c r="J893" s="154">
        <v>0</v>
      </c>
      <c r="K893" s="154">
        <v>0</v>
      </c>
      <c r="L893" s="154">
        <v>0</v>
      </c>
    </row>
    <row r="894" spans="1:12" s="131" customFormat="1" ht="41.25" hidden="1" customHeight="1">
      <c r="A894" s="129"/>
      <c r="B894" s="95" t="s">
        <v>86</v>
      </c>
      <c r="C894" s="130"/>
      <c r="D894" s="125" t="s">
        <v>33</v>
      </c>
      <c r="E894" s="125" t="s">
        <v>114</v>
      </c>
      <c r="F894" s="227" t="s">
        <v>533</v>
      </c>
      <c r="G894" s="96" t="s">
        <v>57</v>
      </c>
      <c r="H894" s="153">
        <f t="shared" si="416"/>
        <v>0</v>
      </c>
      <c r="I894" s="154">
        <f>I895</f>
        <v>0</v>
      </c>
      <c r="J894" s="154">
        <f>J895</f>
        <v>0</v>
      </c>
      <c r="K894" s="154">
        <f>K895</f>
        <v>0</v>
      </c>
      <c r="L894" s="154">
        <f>L895</f>
        <v>0</v>
      </c>
    </row>
    <row r="895" spans="1:12" s="131" customFormat="1" ht="44.25" hidden="1" customHeight="1">
      <c r="A895" s="129"/>
      <c r="B895" s="95" t="s">
        <v>111</v>
      </c>
      <c r="C895" s="130"/>
      <c r="D895" s="125" t="s">
        <v>33</v>
      </c>
      <c r="E895" s="125" t="s">
        <v>114</v>
      </c>
      <c r="F895" s="227" t="s">
        <v>533</v>
      </c>
      <c r="G895" s="96" t="s">
        <v>59</v>
      </c>
      <c r="H895" s="153">
        <f t="shared" si="416"/>
        <v>0</v>
      </c>
      <c r="I895" s="154">
        <f>I896</f>
        <v>0</v>
      </c>
      <c r="J895" s="154">
        <f t="shared" ref="J895:L895" si="422">J896</f>
        <v>0</v>
      </c>
      <c r="K895" s="154">
        <f t="shared" si="422"/>
        <v>0</v>
      </c>
      <c r="L895" s="154">
        <f t="shared" si="422"/>
        <v>0</v>
      </c>
    </row>
    <row r="896" spans="1:12" s="131" customFormat="1" ht="51" hidden="1">
      <c r="A896" s="129"/>
      <c r="B896" s="95" t="s">
        <v>260</v>
      </c>
      <c r="C896" s="130"/>
      <c r="D896" s="125" t="s">
        <v>33</v>
      </c>
      <c r="E896" s="125" t="s">
        <v>114</v>
      </c>
      <c r="F896" s="227" t="s">
        <v>533</v>
      </c>
      <c r="G896" s="96" t="s">
        <v>61</v>
      </c>
      <c r="H896" s="153">
        <f t="shared" si="416"/>
        <v>0</v>
      </c>
      <c r="I896" s="154">
        <v>0</v>
      </c>
      <c r="J896" s="154">
        <v>0</v>
      </c>
      <c r="K896" s="154">
        <v>0</v>
      </c>
      <c r="L896" s="154">
        <v>0</v>
      </c>
    </row>
    <row r="897" spans="1:13" s="218" customFormat="1" ht="63.75" hidden="1">
      <c r="A897" s="214"/>
      <c r="B897" s="211" t="s">
        <v>157</v>
      </c>
      <c r="C897" s="211"/>
      <c r="D897" s="125" t="s">
        <v>33</v>
      </c>
      <c r="E897" s="125" t="s">
        <v>114</v>
      </c>
      <c r="F897" s="227" t="s">
        <v>225</v>
      </c>
      <c r="G897" s="125"/>
      <c r="H897" s="215">
        <f t="shared" si="412"/>
        <v>0</v>
      </c>
      <c r="I897" s="228">
        <f>I898</f>
        <v>0</v>
      </c>
      <c r="J897" s="228">
        <f t="shared" ref="J897:L899" si="423">J898</f>
        <v>0</v>
      </c>
      <c r="K897" s="228">
        <f t="shared" si="423"/>
        <v>0</v>
      </c>
      <c r="L897" s="228">
        <f t="shared" si="423"/>
        <v>0</v>
      </c>
    </row>
    <row r="898" spans="1:13" s="218" customFormat="1" ht="25.5" hidden="1">
      <c r="A898" s="214"/>
      <c r="B898" s="211" t="s">
        <v>217</v>
      </c>
      <c r="C898" s="211"/>
      <c r="D898" s="125" t="s">
        <v>33</v>
      </c>
      <c r="E898" s="125" t="s">
        <v>114</v>
      </c>
      <c r="F898" s="227" t="s">
        <v>226</v>
      </c>
      <c r="G898" s="125"/>
      <c r="H898" s="215">
        <f>SUM(I898:L898)</f>
        <v>0</v>
      </c>
      <c r="I898" s="228">
        <f>I899</f>
        <v>0</v>
      </c>
      <c r="J898" s="228">
        <f t="shared" si="423"/>
        <v>0</v>
      </c>
      <c r="K898" s="228">
        <f t="shared" si="423"/>
        <v>0</v>
      </c>
      <c r="L898" s="228">
        <f t="shared" si="423"/>
        <v>0</v>
      </c>
    </row>
    <row r="899" spans="1:13" s="218" customFormat="1" ht="51" hidden="1">
      <c r="A899" s="214"/>
      <c r="B899" s="211" t="s">
        <v>224</v>
      </c>
      <c r="C899" s="211"/>
      <c r="D899" s="125" t="s">
        <v>33</v>
      </c>
      <c r="E899" s="125" t="s">
        <v>114</v>
      </c>
      <c r="F899" s="227" t="s">
        <v>226</v>
      </c>
      <c r="G899" s="125" t="s">
        <v>49</v>
      </c>
      <c r="H899" s="215">
        <f>SUM(I899:L899)</f>
        <v>0</v>
      </c>
      <c r="I899" s="216">
        <f>I900</f>
        <v>0</v>
      </c>
      <c r="J899" s="216">
        <f t="shared" si="423"/>
        <v>0</v>
      </c>
      <c r="K899" s="216">
        <f t="shared" si="423"/>
        <v>0</v>
      </c>
      <c r="L899" s="216">
        <f t="shared" si="423"/>
        <v>0</v>
      </c>
    </row>
    <row r="900" spans="1:13" s="218" customFormat="1" ht="51" hidden="1">
      <c r="A900" s="214"/>
      <c r="B900" s="211" t="s">
        <v>227</v>
      </c>
      <c r="C900" s="211"/>
      <c r="D900" s="125" t="s">
        <v>33</v>
      </c>
      <c r="E900" s="125" t="s">
        <v>114</v>
      </c>
      <c r="F900" s="227" t="s">
        <v>226</v>
      </c>
      <c r="G900" s="125" t="s">
        <v>228</v>
      </c>
      <c r="H900" s="215">
        <f>SUM(I900:L900)</f>
        <v>0</v>
      </c>
      <c r="I900" s="216">
        <v>0</v>
      </c>
      <c r="J900" s="216">
        <v>0</v>
      </c>
      <c r="K900" s="216">
        <v>0</v>
      </c>
      <c r="L900" s="216">
        <v>0</v>
      </c>
    </row>
    <row r="901" spans="1:13" s="192" customFormat="1">
      <c r="A901" s="190"/>
      <c r="B901" s="191" t="s">
        <v>36</v>
      </c>
      <c r="C901" s="276"/>
      <c r="D901" s="119" t="s">
        <v>41</v>
      </c>
      <c r="E901" s="119" t="s">
        <v>15</v>
      </c>
      <c r="F901" s="119"/>
      <c r="G901" s="119"/>
      <c r="H901" s="153">
        <f>SUM(I901:L901)</f>
        <v>3243</v>
      </c>
      <c r="I901" s="153">
        <f>I902</f>
        <v>3243</v>
      </c>
      <c r="J901" s="153">
        <f t="shared" ref="J901:L901" si="424">J902</f>
        <v>0</v>
      </c>
      <c r="K901" s="153">
        <f t="shared" si="424"/>
        <v>0</v>
      </c>
      <c r="L901" s="153">
        <f t="shared" si="424"/>
        <v>0</v>
      </c>
    </row>
    <row r="902" spans="1:13" s="192" customFormat="1">
      <c r="A902" s="190"/>
      <c r="B902" s="191" t="s">
        <v>44</v>
      </c>
      <c r="C902" s="276"/>
      <c r="D902" s="119" t="s">
        <v>41</v>
      </c>
      <c r="E902" s="119" t="s">
        <v>16</v>
      </c>
      <c r="F902" s="119"/>
      <c r="G902" s="119"/>
      <c r="H902" s="153">
        <f>SUM(I902:L902)</f>
        <v>3243</v>
      </c>
      <c r="I902" s="153">
        <f>I903+I912</f>
        <v>3243</v>
      </c>
      <c r="J902" s="153">
        <f t="shared" ref="J902:L902" si="425">J903+J912</f>
        <v>0</v>
      </c>
      <c r="K902" s="153">
        <f t="shared" si="425"/>
        <v>0</v>
      </c>
      <c r="L902" s="153">
        <f t="shared" si="425"/>
        <v>0</v>
      </c>
    </row>
    <row r="903" spans="1:13" s="132" customFormat="1" ht="51">
      <c r="A903" s="129"/>
      <c r="B903" s="95" t="s">
        <v>516</v>
      </c>
      <c r="C903" s="95"/>
      <c r="D903" s="96" t="s">
        <v>41</v>
      </c>
      <c r="E903" s="96" t="s">
        <v>16</v>
      </c>
      <c r="F903" s="96" t="s">
        <v>221</v>
      </c>
      <c r="G903" s="96"/>
      <c r="H903" s="153">
        <f>I903+J903+K903+L903</f>
        <v>3243</v>
      </c>
      <c r="I903" s="154">
        <f>I904</f>
        <v>3243</v>
      </c>
      <c r="J903" s="154">
        <f t="shared" ref="J903:L909" si="426">J904</f>
        <v>0</v>
      </c>
      <c r="K903" s="154">
        <f t="shared" si="426"/>
        <v>0</v>
      </c>
      <c r="L903" s="154">
        <f t="shared" si="426"/>
        <v>0</v>
      </c>
      <c r="M903" s="226"/>
    </row>
    <row r="904" spans="1:13" s="132" customFormat="1" ht="38.25">
      <c r="A904" s="129"/>
      <c r="B904" s="95" t="s">
        <v>241</v>
      </c>
      <c r="C904" s="95"/>
      <c r="D904" s="96" t="s">
        <v>41</v>
      </c>
      <c r="E904" s="96" t="s">
        <v>16</v>
      </c>
      <c r="F904" s="96" t="s">
        <v>223</v>
      </c>
      <c r="G904" s="96"/>
      <c r="H904" s="153">
        <f>SUM(I904:L904)</f>
        <v>3243</v>
      </c>
      <c r="I904" s="154">
        <f>I905</f>
        <v>3243</v>
      </c>
      <c r="J904" s="154">
        <f t="shared" si="426"/>
        <v>0</v>
      </c>
      <c r="K904" s="154">
        <f t="shared" si="426"/>
        <v>0</v>
      </c>
      <c r="L904" s="154">
        <f t="shared" si="426"/>
        <v>0</v>
      </c>
      <c r="M904" s="226"/>
    </row>
    <row r="905" spans="1:13" s="131" customFormat="1" ht="25.5">
      <c r="A905" s="190"/>
      <c r="B905" s="95" t="s">
        <v>539</v>
      </c>
      <c r="C905" s="95"/>
      <c r="D905" s="96" t="s">
        <v>41</v>
      </c>
      <c r="E905" s="96" t="s">
        <v>16</v>
      </c>
      <c r="F905" s="96" t="s">
        <v>549</v>
      </c>
      <c r="G905" s="96"/>
      <c r="H905" s="153">
        <f t="shared" ref="H905:H910" si="427">I905+J905+K905+L905</f>
        <v>3243</v>
      </c>
      <c r="I905" s="154">
        <f>I906+I909</f>
        <v>3243</v>
      </c>
      <c r="J905" s="154">
        <f t="shared" ref="J905:L905" si="428">J906+J909</f>
        <v>0</v>
      </c>
      <c r="K905" s="154">
        <f t="shared" si="428"/>
        <v>0</v>
      </c>
      <c r="L905" s="154">
        <f t="shared" si="428"/>
        <v>0</v>
      </c>
    </row>
    <row r="906" spans="1:13" s="218" customFormat="1" ht="38.25">
      <c r="A906" s="222"/>
      <c r="B906" s="211" t="s">
        <v>344</v>
      </c>
      <c r="C906" s="117"/>
      <c r="D906" s="96" t="s">
        <v>41</v>
      </c>
      <c r="E906" s="96" t="s">
        <v>16</v>
      </c>
      <c r="F906" s="96" t="s">
        <v>549</v>
      </c>
      <c r="G906" s="125" t="s">
        <v>77</v>
      </c>
      <c r="H906" s="215">
        <f t="shared" si="427"/>
        <v>3243</v>
      </c>
      <c r="I906" s="216">
        <f>I907</f>
        <v>3243</v>
      </c>
      <c r="J906" s="216">
        <f t="shared" ref="J906:L907" si="429">J907</f>
        <v>0</v>
      </c>
      <c r="K906" s="216">
        <f t="shared" si="429"/>
        <v>0</v>
      </c>
      <c r="L906" s="216">
        <f t="shared" si="429"/>
        <v>0</v>
      </c>
    </row>
    <row r="907" spans="1:13" s="218" customFormat="1">
      <c r="A907" s="222"/>
      <c r="B907" s="211" t="s">
        <v>35</v>
      </c>
      <c r="C907" s="117"/>
      <c r="D907" s="96" t="s">
        <v>41</v>
      </c>
      <c r="E907" s="96" t="s">
        <v>16</v>
      </c>
      <c r="F907" s="96" t="s">
        <v>549</v>
      </c>
      <c r="G907" s="125" t="s">
        <v>78</v>
      </c>
      <c r="H907" s="215">
        <f t="shared" si="427"/>
        <v>3243</v>
      </c>
      <c r="I907" s="216">
        <f>I908</f>
        <v>3243</v>
      </c>
      <c r="J907" s="216">
        <f t="shared" si="429"/>
        <v>0</v>
      </c>
      <c r="K907" s="216">
        <f t="shared" si="429"/>
        <v>0</v>
      </c>
      <c r="L907" s="216">
        <f t="shared" si="429"/>
        <v>0</v>
      </c>
    </row>
    <row r="908" spans="1:13" s="218" customFormat="1" ht="51">
      <c r="A908" s="222"/>
      <c r="B908" s="211" t="s">
        <v>90</v>
      </c>
      <c r="C908" s="117"/>
      <c r="D908" s="96" t="s">
        <v>41</v>
      </c>
      <c r="E908" s="96" t="s">
        <v>16</v>
      </c>
      <c r="F908" s="96" t="s">
        <v>549</v>
      </c>
      <c r="G908" s="125" t="s">
        <v>91</v>
      </c>
      <c r="H908" s="215">
        <f t="shared" si="427"/>
        <v>3243</v>
      </c>
      <c r="I908" s="216">
        <v>3243</v>
      </c>
      <c r="J908" s="216">
        <v>0</v>
      </c>
      <c r="K908" s="216">
        <v>0</v>
      </c>
      <c r="L908" s="216">
        <v>0</v>
      </c>
    </row>
    <row r="909" spans="1:13" s="131" customFormat="1" ht="54.75" hidden="1" customHeight="1">
      <c r="A909" s="129"/>
      <c r="B909" s="211" t="s">
        <v>248</v>
      </c>
      <c r="C909" s="283"/>
      <c r="D909" s="96" t="s">
        <v>41</v>
      </c>
      <c r="E909" s="96" t="s">
        <v>16</v>
      </c>
      <c r="F909" s="96" t="s">
        <v>549</v>
      </c>
      <c r="G909" s="96" t="s">
        <v>49</v>
      </c>
      <c r="H909" s="153">
        <f t="shared" si="427"/>
        <v>0</v>
      </c>
      <c r="I909" s="154">
        <f>I910</f>
        <v>0</v>
      </c>
      <c r="J909" s="154">
        <f t="shared" si="426"/>
        <v>0</v>
      </c>
      <c r="K909" s="154">
        <f t="shared" si="426"/>
        <v>0</v>
      </c>
      <c r="L909" s="154">
        <f t="shared" si="426"/>
        <v>0</v>
      </c>
    </row>
    <row r="910" spans="1:13" s="131" customFormat="1" ht="22.5" hidden="1" customHeight="1">
      <c r="A910" s="129"/>
      <c r="B910" s="211" t="s">
        <v>51</v>
      </c>
      <c r="C910" s="283"/>
      <c r="D910" s="96" t="s">
        <v>41</v>
      </c>
      <c r="E910" s="96" t="s">
        <v>16</v>
      </c>
      <c r="F910" s="96" t="s">
        <v>549</v>
      </c>
      <c r="G910" s="96" t="s">
        <v>50</v>
      </c>
      <c r="H910" s="153">
        <f t="shared" si="427"/>
        <v>0</v>
      </c>
      <c r="I910" s="154">
        <f>I911</f>
        <v>0</v>
      </c>
      <c r="J910" s="154">
        <f>J911</f>
        <v>0</v>
      </c>
      <c r="K910" s="154">
        <f>K911</f>
        <v>0</v>
      </c>
      <c r="L910" s="154">
        <f>L911</f>
        <v>0</v>
      </c>
    </row>
    <row r="911" spans="1:13" s="131" customFormat="1" ht="25.5" hidden="1">
      <c r="A911" s="129"/>
      <c r="B911" s="211" t="s">
        <v>54</v>
      </c>
      <c r="C911" s="283"/>
      <c r="D911" s="96" t="s">
        <v>41</v>
      </c>
      <c r="E911" s="96" t="s">
        <v>16</v>
      </c>
      <c r="F911" s="96" t="s">
        <v>549</v>
      </c>
      <c r="G911" s="96" t="s">
        <v>48</v>
      </c>
      <c r="H911" s="153">
        <f>I911+J911+K911+L911</f>
        <v>0</v>
      </c>
      <c r="I911" s="154">
        <v>0</v>
      </c>
      <c r="J911" s="268">
        <v>0</v>
      </c>
      <c r="K911" s="268">
        <v>0</v>
      </c>
      <c r="L911" s="268">
        <v>0</v>
      </c>
    </row>
    <row r="912" spans="1:13" s="218" customFormat="1" ht="63.75" hidden="1">
      <c r="A912" s="214"/>
      <c r="B912" s="211" t="s">
        <v>157</v>
      </c>
      <c r="C912" s="211"/>
      <c r="D912" s="125" t="s">
        <v>41</v>
      </c>
      <c r="E912" s="125" t="s">
        <v>16</v>
      </c>
      <c r="F912" s="227" t="s">
        <v>225</v>
      </c>
      <c r="G912" s="125"/>
      <c r="H912" s="215">
        <f t="shared" ref="H912" si="430">SUM(I912:L912)</f>
        <v>0</v>
      </c>
      <c r="I912" s="228">
        <f>I913</f>
        <v>0</v>
      </c>
      <c r="J912" s="228">
        <f t="shared" ref="J912:L914" si="431">J913</f>
        <v>0</v>
      </c>
      <c r="K912" s="228">
        <f t="shared" si="431"/>
        <v>0</v>
      </c>
      <c r="L912" s="228">
        <f t="shared" si="431"/>
        <v>0</v>
      </c>
    </row>
    <row r="913" spans="1:13" s="218" customFormat="1" ht="25.5" hidden="1">
      <c r="A913" s="214"/>
      <c r="B913" s="211" t="s">
        <v>217</v>
      </c>
      <c r="C913" s="211"/>
      <c r="D913" s="125" t="s">
        <v>41</v>
      </c>
      <c r="E913" s="125" t="s">
        <v>16</v>
      </c>
      <c r="F913" s="227" t="s">
        <v>226</v>
      </c>
      <c r="G913" s="125"/>
      <c r="H913" s="215">
        <f>SUM(I913:L913)</f>
        <v>0</v>
      </c>
      <c r="I913" s="228">
        <f>I914</f>
        <v>0</v>
      </c>
      <c r="J913" s="228">
        <f t="shared" si="431"/>
        <v>0</v>
      </c>
      <c r="K913" s="228">
        <f t="shared" si="431"/>
        <v>0</v>
      </c>
      <c r="L913" s="228">
        <f t="shared" si="431"/>
        <v>0</v>
      </c>
    </row>
    <row r="914" spans="1:13" s="218" customFormat="1" ht="51" hidden="1">
      <c r="A914" s="214"/>
      <c r="B914" s="211" t="s">
        <v>224</v>
      </c>
      <c r="C914" s="211"/>
      <c r="D914" s="125" t="s">
        <v>41</v>
      </c>
      <c r="E914" s="125" t="s">
        <v>16</v>
      </c>
      <c r="F914" s="227" t="s">
        <v>226</v>
      </c>
      <c r="G914" s="125" t="s">
        <v>49</v>
      </c>
      <c r="H914" s="215">
        <f>SUM(I914:L914)</f>
        <v>0</v>
      </c>
      <c r="I914" s="216">
        <f>I915</f>
        <v>0</v>
      </c>
      <c r="J914" s="216">
        <f t="shared" si="431"/>
        <v>0</v>
      </c>
      <c r="K914" s="216">
        <f t="shared" si="431"/>
        <v>0</v>
      </c>
      <c r="L914" s="216">
        <f t="shared" si="431"/>
        <v>0</v>
      </c>
    </row>
    <row r="915" spans="1:13" s="218" customFormat="1" ht="51" hidden="1">
      <c r="A915" s="214"/>
      <c r="B915" s="211" t="s">
        <v>227</v>
      </c>
      <c r="C915" s="211"/>
      <c r="D915" s="125" t="s">
        <v>41</v>
      </c>
      <c r="E915" s="125" t="s">
        <v>16</v>
      </c>
      <c r="F915" s="227" t="s">
        <v>226</v>
      </c>
      <c r="G915" s="125" t="s">
        <v>228</v>
      </c>
      <c r="H915" s="215">
        <f>SUM(I915:L915)</f>
        <v>0</v>
      </c>
      <c r="I915" s="216">
        <v>0</v>
      </c>
      <c r="J915" s="216">
        <v>0</v>
      </c>
      <c r="K915" s="216">
        <v>0</v>
      </c>
      <c r="L915" s="216">
        <v>0</v>
      </c>
    </row>
    <row r="916" spans="1:13" s="192" customFormat="1" ht="18.75" hidden="1" customHeight="1">
      <c r="A916" s="222"/>
      <c r="B916" s="272" t="s">
        <v>85</v>
      </c>
      <c r="C916" s="117"/>
      <c r="D916" s="274" t="s">
        <v>38</v>
      </c>
      <c r="E916" s="274" t="s">
        <v>15</v>
      </c>
      <c r="F916" s="274"/>
      <c r="G916" s="274"/>
      <c r="H916" s="215">
        <f t="shared" ref="H916:L920" si="432">H917</f>
        <v>0</v>
      </c>
      <c r="I916" s="215">
        <f t="shared" si="432"/>
        <v>0</v>
      </c>
      <c r="J916" s="215">
        <f t="shared" si="432"/>
        <v>0</v>
      </c>
      <c r="K916" s="215">
        <f t="shared" si="432"/>
        <v>0</v>
      </c>
      <c r="L916" s="215">
        <f t="shared" si="432"/>
        <v>0</v>
      </c>
    </row>
    <row r="917" spans="1:13" s="131" customFormat="1" ht="25.5" hidden="1">
      <c r="A917" s="222"/>
      <c r="B917" s="272" t="s">
        <v>32</v>
      </c>
      <c r="C917" s="117"/>
      <c r="D917" s="274" t="s">
        <v>38</v>
      </c>
      <c r="E917" s="274" t="s">
        <v>16</v>
      </c>
      <c r="F917" s="274"/>
      <c r="G917" s="274"/>
      <c r="H917" s="215">
        <f t="shared" ref="H917" si="433">SUM(I917:L917)</f>
        <v>0</v>
      </c>
      <c r="I917" s="215">
        <f>I918</f>
        <v>0</v>
      </c>
      <c r="J917" s="215">
        <f t="shared" si="432"/>
        <v>0</v>
      </c>
      <c r="K917" s="215">
        <f t="shared" si="432"/>
        <v>0</v>
      </c>
      <c r="L917" s="215">
        <f t="shared" si="432"/>
        <v>0</v>
      </c>
    </row>
    <row r="918" spans="1:13" s="131" customFormat="1" ht="38.25" hidden="1">
      <c r="A918" s="214"/>
      <c r="B918" s="211" t="s">
        <v>244</v>
      </c>
      <c r="C918" s="286"/>
      <c r="D918" s="125" t="s">
        <v>38</v>
      </c>
      <c r="E918" s="125" t="s">
        <v>16</v>
      </c>
      <c r="F918" s="125" t="s">
        <v>245</v>
      </c>
      <c r="G918" s="125"/>
      <c r="H918" s="215">
        <f t="shared" ref="H918:H921" si="434">I918+J918+K918+L918</f>
        <v>0</v>
      </c>
      <c r="I918" s="216">
        <f>I919</f>
        <v>0</v>
      </c>
      <c r="J918" s="216">
        <f t="shared" si="432"/>
        <v>0</v>
      </c>
      <c r="K918" s="216">
        <f t="shared" si="432"/>
        <v>0</v>
      </c>
      <c r="L918" s="216">
        <f t="shared" si="432"/>
        <v>0</v>
      </c>
    </row>
    <row r="919" spans="1:13" s="131" customFormat="1" ht="38.25" hidden="1">
      <c r="A919" s="222"/>
      <c r="B919" s="211" t="s">
        <v>200</v>
      </c>
      <c r="C919" s="272"/>
      <c r="D919" s="125" t="s">
        <v>38</v>
      </c>
      <c r="E919" s="125" t="s">
        <v>16</v>
      </c>
      <c r="F919" s="227" t="s">
        <v>246</v>
      </c>
      <c r="G919" s="125"/>
      <c r="H919" s="215">
        <f t="shared" si="434"/>
        <v>0</v>
      </c>
      <c r="I919" s="216">
        <f>I920</f>
        <v>0</v>
      </c>
      <c r="J919" s="216">
        <f t="shared" si="432"/>
        <v>0</v>
      </c>
      <c r="K919" s="216">
        <f t="shared" si="432"/>
        <v>0</v>
      </c>
      <c r="L919" s="216">
        <f t="shared" si="432"/>
        <v>0</v>
      </c>
    </row>
    <row r="920" spans="1:13" s="131" customFormat="1" ht="54.75" hidden="1" customHeight="1">
      <c r="A920" s="214"/>
      <c r="B920" s="211" t="s">
        <v>88</v>
      </c>
      <c r="C920" s="243"/>
      <c r="D920" s="125" t="s">
        <v>38</v>
      </c>
      <c r="E920" s="125" t="s">
        <v>16</v>
      </c>
      <c r="F920" s="227" t="s">
        <v>246</v>
      </c>
      <c r="G920" s="125" t="s">
        <v>49</v>
      </c>
      <c r="H920" s="215">
        <f t="shared" si="434"/>
        <v>0</v>
      </c>
      <c r="I920" s="216">
        <f>I921</f>
        <v>0</v>
      </c>
      <c r="J920" s="216">
        <f t="shared" si="432"/>
        <v>0</v>
      </c>
      <c r="K920" s="216">
        <f t="shared" si="432"/>
        <v>0</v>
      </c>
      <c r="L920" s="216">
        <f t="shared" si="432"/>
        <v>0</v>
      </c>
    </row>
    <row r="921" spans="1:13" s="131" customFormat="1" ht="22.5" hidden="1" customHeight="1">
      <c r="A921" s="214"/>
      <c r="B921" s="211" t="s">
        <v>51</v>
      </c>
      <c r="C921" s="243"/>
      <c r="D921" s="125" t="s">
        <v>38</v>
      </c>
      <c r="E921" s="125" t="s">
        <v>16</v>
      </c>
      <c r="F921" s="227" t="s">
        <v>246</v>
      </c>
      <c r="G921" s="125" t="s">
        <v>50</v>
      </c>
      <c r="H921" s="215">
        <f t="shared" si="434"/>
        <v>0</v>
      </c>
      <c r="I921" s="216">
        <f>I922</f>
        <v>0</v>
      </c>
      <c r="J921" s="216">
        <f>J922</f>
        <v>0</v>
      </c>
      <c r="K921" s="216">
        <f>K922</f>
        <v>0</v>
      </c>
      <c r="L921" s="216">
        <f>L922</f>
        <v>0</v>
      </c>
    </row>
    <row r="922" spans="1:13" s="131" customFormat="1" ht="76.5" hidden="1">
      <c r="A922" s="214"/>
      <c r="B922" s="211" t="s">
        <v>52</v>
      </c>
      <c r="C922" s="243"/>
      <c r="D922" s="125" t="s">
        <v>38</v>
      </c>
      <c r="E922" s="125" t="s">
        <v>16</v>
      </c>
      <c r="F922" s="227" t="s">
        <v>246</v>
      </c>
      <c r="G922" s="125" t="s">
        <v>53</v>
      </c>
      <c r="H922" s="215">
        <f>I922+J922+K922+L922</f>
        <v>0</v>
      </c>
      <c r="I922" s="216">
        <v>0</v>
      </c>
      <c r="J922" s="282">
        <v>0</v>
      </c>
      <c r="K922" s="282">
        <v>0</v>
      </c>
      <c r="L922" s="282">
        <v>0</v>
      </c>
    </row>
    <row r="923" spans="1:13" s="132" customFormat="1" ht="33" customHeight="1">
      <c r="A923" s="190" t="s">
        <v>158</v>
      </c>
      <c r="B923" s="191" t="s">
        <v>159</v>
      </c>
      <c r="C923" s="191">
        <v>231</v>
      </c>
      <c r="D923" s="119"/>
      <c r="E923" s="119"/>
      <c r="F923" s="119"/>
      <c r="G923" s="119"/>
      <c r="H923" s="153">
        <f t="shared" ref="H923:H1018" si="435">I923+J923+K923+L923</f>
        <v>-3117.2000000000003</v>
      </c>
      <c r="I923" s="153">
        <f>I941+I948+I1102+I924</f>
        <v>-3523.1000000000004</v>
      </c>
      <c r="J923" s="153">
        <f>J941+J948+J1102+J924</f>
        <v>5.9</v>
      </c>
      <c r="K923" s="153">
        <f>K941+K948+K1102+K924</f>
        <v>0</v>
      </c>
      <c r="L923" s="153">
        <f>L941+L948+L1102+L924</f>
        <v>400</v>
      </c>
      <c r="M923" s="280"/>
    </row>
    <row r="924" spans="1:13" s="192" customFormat="1" ht="59.25" hidden="1" customHeight="1">
      <c r="A924" s="190"/>
      <c r="B924" s="191" t="s">
        <v>45</v>
      </c>
      <c r="C924" s="130"/>
      <c r="D924" s="119" t="s">
        <v>17</v>
      </c>
      <c r="E924" s="119" t="s">
        <v>39</v>
      </c>
      <c r="F924" s="119"/>
      <c r="G924" s="119"/>
      <c r="H924" s="153">
        <f t="shared" si="435"/>
        <v>0</v>
      </c>
      <c r="I924" s="153">
        <f>I925</f>
        <v>0</v>
      </c>
      <c r="J924" s="153">
        <f t="shared" ref="J924:L924" si="436">J925</f>
        <v>0</v>
      </c>
      <c r="K924" s="153">
        <f t="shared" si="436"/>
        <v>0</v>
      </c>
      <c r="L924" s="153">
        <f t="shared" si="436"/>
        <v>0</v>
      </c>
    </row>
    <row r="925" spans="1:13" s="131" customFormat="1" ht="51" hidden="1">
      <c r="A925" s="129"/>
      <c r="B925" s="95" t="s">
        <v>127</v>
      </c>
      <c r="C925" s="279"/>
      <c r="D925" s="96" t="s">
        <v>17</v>
      </c>
      <c r="E925" s="96" t="s">
        <v>39</v>
      </c>
      <c r="F925" s="96" t="s">
        <v>264</v>
      </c>
      <c r="G925" s="96"/>
      <c r="H925" s="153">
        <f>SUM(I925:L925)</f>
        <v>0</v>
      </c>
      <c r="I925" s="154">
        <f>I926+I931+I936</f>
        <v>0</v>
      </c>
      <c r="J925" s="154">
        <f t="shared" ref="J925:L925" si="437">J926+J931</f>
        <v>0</v>
      </c>
      <c r="K925" s="154">
        <f t="shared" si="437"/>
        <v>0</v>
      </c>
      <c r="L925" s="154">
        <f t="shared" si="437"/>
        <v>0</v>
      </c>
    </row>
    <row r="926" spans="1:13" s="131" customFormat="1" ht="25.5" hidden="1">
      <c r="A926" s="129"/>
      <c r="B926" s="95" t="s">
        <v>265</v>
      </c>
      <c r="C926" s="279"/>
      <c r="D926" s="96" t="s">
        <v>17</v>
      </c>
      <c r="E926" s="96" t="s">
        <v>39</v>
      </c>
      <c r="F926" s="96" t="s">
        <v>266</v>
      </c>
      <c r="G926" s="96"/>
      <c r="H926" s="153">
        <f>SUM(I926:L926)</f>
        <v>0</v>
      </c>
      <c r="I926" s="154">
        <f>I927</f>
        <v>0</v>
      </c>
      <c r="J926" s="154">
        <f t="shared" ref="J926:L927" si="438">J927</f>
        <v>0</v>
      </c>
      <c r="K926" s="154">
        <f t="shared" si="438"/>
        <v>0</v>
      </c>
      <c r="L926" s="154">
        <f t="shared" si="438"/>
        <v>0</v>
      </c>
    </row>
    <row r="927" spans="1:13" s="131" customFormat="1" ht="25.5" hidden="1">
      <c r="A927" s="129"/>
      <c r="B927" s="95" t="s">
        <v>539</v>
      </c>
      <c r="C927" s="276"/>
      <c r="D927" s="96" t="s">
        <v>17</v>
      </c>
      <c r="E927" s="96" t="s">
        <v>39</v>
      </c>
      <c r="F927" s="96" t="s">
        <v>548</v>
      </c>
      <c r="G927" s="96"/>
      <c r="H927" s="153">
        <f>SUM(I927:L927)</f>
        <v>0</v>
      </c>
      <c r="I927" s="154">
        <f>I928</f>
        <v>0</v>
      </c>
      <c r="J927" s="154">
        <f t="shared" si="438"/>
        <v>0</v>
      </c>
      <c r="K927" s="154">
        <f t="shared" si="438"/>
        <v>0</v>
      </c>
      <c r="L927" s="154">
        <f t="shared" si="438"/>
        <v>0</v>
      </c>
    </row>
    <row r="928" spans="1:13" s="131" customFormat="1" ht="51" hidden="1">
      <c r="A928" s="214"/>
      <c r="B928" s="211" t="s">
        <v>224</v>
      </c>
      <c r="C928" s="211"/>
      <c r="D928" s="96" t="s">
        <v>17</v>
      </c>
      <c r="E928" s="96" t="s">
        <v>39</v>
      </c>
      <c r="F928" s="96" t="s">
        <v>548</v>
      </c>
      <c r="G928" s="125" t="s">
        <v>49</v>
      </c>
      <c r="H928" s="215">
        <f>H929</f>
        <v>0</v>
      </c>
      <c r="I928" s="216">
        <f t="shared" ref="I928:L929" si="439">I929</f>
        <v>0</v>
      </c>
      <c r="J928" s="216">
        <f t="shared" si="439"/>
        <v>0</v>
      </c>
      <c r="K928" s="216">
        <f t="shared" si="439"/>
        <v>0</v>
      </c>
      <c r="L928" s="216">
        <f t="shared" si="439"/>
        <v>0</v>
      </c>
    </row>
    <row r="929" spans="1:13" s="131" customFormat="1" hidden="1">
      <c r="A929" s="214"/>
      <c r="B929" s="211" t="s">
        <v>51</v>
      </c>
      <c r="C929" s="211"/>
      <c r="D929" s="96" t="s">
        <v>17</v>
      </c>
      <c r="E929" s="96" t="s">
        <v>39</v>
      </c>
      <c r="F929" s="96" t="s">
        <v>548</v>
      </c>
      <c r="G929" s="125" t="s">
        <v>50</v>
      </c>
      <c r="H929" s="215">
        <f>I929+J929+K929+L929</f>
        <v>0</v>
      </c>
      <c r="I929" s="216">
        <f t="shared" si="439"/>
        <v>0</v>
      </c>
      <c r="J929" s="216">
        <f t="shared" si="439"/>
        <v>0</v>
      </c>
      <c r="K929" s="216">
        <f t="shared" si="439"/>
        <v>0</v>
      </c>
      <c r="L929" s="216">
        <f t="shared" si="439"/>
        <v>0</v>
      </c>
    </row>
    <row r="930" spans="1:13" s="131" customFormat="1" ht="25.5" hidden="1">
      <c r="A930" s="214"/>
      <c r="B930" s="211" t="s">
        <v>54</v>
      </c>
      <c r="C930" s="211"/>
      <c r="D930" s="96" t="s">
        <v>17</v>
      </c>
      <c r="E930" s="96" t="s">
        <v>39</v>
      </c>
      <c r="F930" s="96" t="s">
        <v>548</v>
      </c>
      <c r="G930" s="125" t="s">
        <v>48</v>
      </c>
      <c r="H930" s="215">
        <f>I930+J930+K930+L930</f>
        <v>0</v>
      </c>
      <c r="I930" s="228">
        <v>0</v>
      </c>
      <c r="J930" s="228">
        <v>0</v>
      </c>
      <c r="K930" s="228">
        <v>0</v>
      </c>
      <c r="L930" s="228">
        <v>0</v>
      </c>
    </row>
    <row r="931" spans="1:13" s="131" customFormat="1" ht="51" hidden="1">
      <c r="A931" s="214"/>
      <c r="B931" s="211" t="s">
        <v>285</v>
      </c>
      <c r="C931" s="211"/>
      <c r="D931" s="96" t="s">
        <v>17</v>
      </c>
      <c r="E931" s="96" t="s">
        <v>39</v>
      </c>
      <c r="F931" s="96" t="s">
        <v>286</v>
      </c>
      <c r="G931" s="125"/>
      <c r="H931" s="215">
        <f>SUM(I931:L931)</f>
        <v>0</v>
      </c>
      <c r="I931" s="228">
        <f>I932</f>
        <v>0</v>
      </c>
      <c r="J931" s="228">
        <f t="shared" ref="J931:L933" si="440">J932</f>
        <v>0</v>
      </c>
      <c r="K931" s="228">
        <f t="shared" si="440"/>
        <v>0</v>
      </c>
      <c r="L931" s="228">
        <f t="shared" si="440"/>
        <v>0</v>
      </c>
    </row>
    <row r="932" spans="1:13" s="131" customFormat="1" ht="25.5" hidden="1">
      <c r="A932" s="214"/>
      <c r="B932" s="95" t="s">
        <v>539</v>
      </c>
      <c r="C932" s="211"/>
      <c r="D932" s="96" t="s">
        <v>17</v>
      </c>
      <c r="E932" s="96" t="s">
        <v>39</v>
      </c>
      <c r="F932" s="96" t="s">
        <v>547</v>
      </c>
      <c r="G932" s="125"/>
      <c r="H932" s="215">
        <f>SUM(I932:L932)</f>
        <v>0</v>
      </c>
      <c r="I932" s="228">
        <f>I933</f>
        <v>0</v>
      </c>
      <c r="J932" s="228">
        <f t="shared" si="440"/>
        <v>0</v>
      </c>
      <c r="K932" s="228">
        <f t="shared" si="440"/>
        <v>0</v>
      </c>
      <c r="L932" s="228">
        <f t="shared" si="440"/>
        <v>0</v>
      </c>
    </row>
    <row r="933" spans="1:13" s="131" customFormat="1" ht="51" hidden="1">
      <c r="A933" s="214"/>
      <c r="B933" s="211" t="s">
        <v>224</v>
      </c>
      <c r="C933" s="211"/>
      <c r="D933" s="96" t="s">
        <v>17</v>
      </c>
      <c r="E933" s="96" t="s">
        <v>39</v>
      </c>
      <c r="F933" s="96" t="s">
        <v>547</v>
      </c>
      <c r="G933" s="125" t="s">
        <v>49</v>
      </c>
      <c r="H933" s="215">
        <f>H934</f>
        <v>0</v>
      </c>
      <c r="I933" s="216">
        <f>I934</f>
        <v>0</v>
      </c>
      <c r="J933" s="216">
        <f t="shared" si="440"/>
        <v>0</v>
      </c>
      <c r="K933" s="216">
        <f t="shared" si="440"/>
        <v>0</v>
      </c>
      <c r="L933" s="216">
        <f t="shared" si="440"/>
        <v>0</v>
      </c>
    </row>
    <row r="934" spans="1:13" s="131" customFormat="1" hidden="1">
      <c r="A934" s="214"/>
      <c r="B934" s="211" t="s">
        <v>51</v>
      </c>
      <c r="C934" s="211"/>
      <c r="D934" s="96" t="s">
        <v>17</v>
      </c>
      <c r="E934" s="96" t="s">
        <v>39</v>
      </c>
      <c r="F934" s="96" t="s">
        <v>547</v>
      </c>
      <c r="G934" s="125" t="s">
        <v>50</v>
      </c>
      <c r="H934" s="215">
        <f>I934+J934+K934+L934</f>
        <v>0</v>
      </c>
      <c r="I934" s="216">
        <f t="shared" ref="I934:L934" si="441">I935</f>
        <v>0</v>
      </c>
      <c r="J934" s="216">
        <f t="shared" si="441"/>
        <v>0</v>
      </c>
      <c r="K934" s="216">
        <f t="shared" si="441"/>
        <v>0</v>
      </c>
      <c r="L934" s="216">
        <f t="shared" si="441"/>
        <v>0</v>
      </c>
    </row>
    <row r="935" spans="1:13" s="131" customFormat="1" ht="25.5" hidden="1">
      <c r="A935" s="214"/>
      <c r="B935" s="211" t="s">
        <v>54</v>
      </c>
      <c r="C935" s="211"/>
      <c r="D935" s="96" t="s">
        <v>17</v>
      </c>
      <c r="E935" s="96" t="s">
        <v>39</v>
      </c>
      <c r="F935" s="96" t="s">
        <v>547</v>
      </c>
      <c r="G935" s="125" t="s">
        <v>48</v>
      </c>
      <c r="H935" s="215">
        <f>I935+J935+K935+L935</f>
        <v>0</v>
      </c>
      <c r="I935" s="228">
        <v>0</v>
      </c>
      <c r="J935" s="228">
        <v>0</v>
      </c>
      <c r="K935" s="228">
        <v>0</v>
      </c>
      <c r="L935" s="228">
        <v>0</v>
      </c>
    </row>
    <row r="936" spans="1:13" s="131" customFormat="1" ht="25.5" hidden="1">
      <c r="A936" s="214"/>
      <c r="B936" s="211" t="s">
        <v>287</v>
      </c>
      <c r="C936" s="211"/>
      <c r="D936" s="96" t="s">
        <v>17</v>
      </c>
      <c r="E936" s="96" t="s">
        <v>39</v>
      </c>
      <c r="F936" s="96" t="s">
        <v>288</v>
      </c>
      <c r="G936" s="125"/>
      <c r="H936" s="215">
        <f>SUM(I936:L936)</f>
        <v>0</v>
      </c>
      <c r="I936" s="228">
        <f>I937</f>
        <v>0</v>
      </c>
      <c r="J936" s="228">
        <f t="shared" ref="J936:L938" si="442">J937</f>
        <v>0</v>
      </c>
      <c r="K936" s="228">
        <f t="shared" si="442"/>
        <v>0</v>
      </c>
      <c r="L936" s="228">
        <f t="shared" si="442"/>
        <v>0</v>
      </c>
    </row>
    <row r="937" spans="1:13" s="131" customFormat="1" ht="25.5" hidden="1">
      <c r="A937" s="214"/>
      <c r="B937" s="95" t="s">
        <v>539</v>
      </c>
      <c r="C937" s="211"/>
      <c r="D937" s="96" t="s">
        <v>17</v>
      </c>
      <c r="E937" s="96" t="s">
        <v>39</v>
      </c>
      <c r="F937" s="96" t="s">
        <v>546</v>
      </c>
      <c r="G937" s="125"/>
      <c r="H937" s="215">
        <f>SUM(I937:L937)</f>
        <v>0</v>
      </c>
      <c r="I937" s="228">
        <f>I938</f>
        <v>0</v>
      </c>
      <c r="J937" s="228">
        <f t="shared" si="442"/>
        <v>0</v>
      </c>
      <c r="K937" s="228">
        <f t="shared" si="442"/>
        <v>0</v>
      </c>
      <c r="L937" s="228">
        <f t="shared" si="442"/>
        <v>0</v>
      </c>
    </row>
    <row r="938" spans="1:13" s="131" customFormat="1" ht="51" hidden="1">
      <c r="A938" s="214"/>
      <c r="B938" s="211" t="s">
        <v>224</v>
      </c>
      <c r="C938" s="211"/>
      <c r="D938" s="96" t="s">
        <v>17</v>
      </c>
      <c r="E938" s="96" t="s">
        <v>39</v>
      </c>
      <c r="F938" s="96" t="s">
        <v>546</v>
      </c>
      <c r="G938" s="125" t="s">
        <v>49</v>
      </c>
      <c r="H938" s="215">
        <f>H939</f>
        <v>0</v>
      </c>
      <c r="I938" s="216">
        <f>I939</f>
        <v>0</v>
      </c>
      <c r="J938" s="216">
        <f t="shared" si="442"/>
        <v>0</v>
      </c>
      <c r="K938" s="216">
        <f t="shared" si="442"/>
        <v>0</v>
      </c>
      <c r="L938" s="216">
        <f t="shared" si="442"/>
        <v>0</v>
      </c>
    </row>
    <row r="939" spans="1:13" s="131" customFormat="1" hidden="1">
      <c r="A939" s="214"/>
      <c r="B939" s="211" t="s">
        <v>51</v>
      </c>
      <c r="C939" s="211"/>
      <c r="D939" s="96" t="s">
        <v>17</v>
      </c>
      <c r="E939" s="96" t="s">
        <v>39</v>
      </c>
      <c r="F939" s="96" t="s">
        <v>546</v>
      </c>
      <c r="G939" s="125" t="s">
        <v>50</v>
      </c>
      <c r="H939" s="215">
        <f>I939+J939+K939+L939</f>
        <v>0</v>
      </c>
      <c r="I939" s="216">
        <f t="shared" ref="I939:L939" si="443">I940</f>
        <v>0</v>
      </c>
      <c r="J939" s="216">
        <f t="shared" si="443"/>
        <v>0</v>
      </c>
      <c r="K939" s="216">
        <f t="shared" si="443"/>
        <v>0</v>
      </c>
      <c r="L939" s="216">
        <f t="shared" si="443"/>
        <v>0</v>
      </c>
    </row>
    <row r="940" spans="1:13" s="131" customFormat="1" ht="25.5" hidden="1">
      <c r="A940" s="214"/>
      <c r="B940" s="211" t="s">
        <v>54</v>
      </c>
      <c r="C940" s="211"/>
      <c r="D940" s="96" t="s">
        <v>17</v>
      </c>
      <c r="E940" s="96" t="s">
        <v>39</v>
      </c>
      <c r="F940" s="96" t="s">
        <v>546</v>
      </c>
      <c r="G940" s="125" t="s">
        <v>48</v>
      </c>
      <c r="H940" s="215">
        <f>I940+J940+K940+L940</f>
        <v>0</v>
      </c>
      <c r="I940" s="228">
        <v>0</v>
      </c>
      <c r="J940" s="228">
        <v>0</v>
      </c>
      <c r="K940" s="228">
        <v>0</v>
      </c>
      <c r="L940" s="228">
        <v>0</v>
      </c>
    </row>
    <row r="941" spans="1:13" s="132" customFormat="1" ht="13.5" hidden="1" customHeight="1">
      <c r="A941" s="190"/>
      <c r="B941" s="276" t="s">
        <v>40</v>
      </c>
      <c r="C941" s="130"/>
      <c r="D941" s="119" t="s">
        <v>18</v>
      </c>
      <c r="E941" s="119" t="s">
        <v>15</v>
      </c>
      <c r="F941" s="119"/>
      <c r="G941" s="119"/>
      <c r="H941" s="153">
        <f t="shared" si="435"/>
        <v>0</v>
      </c>
      <c r="I941" s="153">
        <f t="shared" ref="I941:L946" si="444">I942</f>
        <v>0</v>
      </c>
      <c r="J941" s="153">
        <f t="shared" si="444"/>
        <v>0</v>
      </c>
      <c r="K941" s="153">
        <f t="shared" si="444"/>
        <v>0</v>
      </c>
      <c r="L941" s="153">
        <f t="shared" si="444"/>
        <v>0</v>
      </c>
      <c r="M941" s="280"/>
    </row>
    <row r="942" spans="1:13" s="192" customFormat="1" ht="15" hidden="1" customHeight="1">
      <c r="A942" s="190"/>
      <c r="B942" s="191" t="s">
        <v>42</v>
      </c>
      <c r="C942" s="130"/>
      <c r="D942" s="119" t="s">
        <v>18</v>
      </c>
      <c r="E942" s="119" t="s">
        <v>33</v>
      </c>
      <c r="F942" s="119"/>
      <c r="G942" s="119"/>
      <c r="H942" s="153">
        <f t="shared" si="435"/>
        <v>0</v>
      </c>
      <c r="I942" s="153">
        <f t="shared" si="444"/>
        <v>0</v>
      </c>
      <c r="J942" s="153">
        <f t="shared" si="444"/>
        <v>0</v>
      </c>
      <c r="K942" s="153">
        <f t="shared" si="444"/>
        <v>0</v>
      </c>
      <c r="L942" s="153">
        <f t="shared" si="444"/>
        <v>0</v>
      </c>
    </row>
    <row r="943" spans="1:13" s="131" customFormat="1" ht="38.25" hidden="1">
      <c r="A943" s="129"/>
      <c r="B943" s="95" t="s">
        <v>244</v>
      </c>
      <c r="C943" s="279"/>
      <c r="D943" s="96" t="s">
        <v>18</v>
      </c>
      <c r="E943" s="96" t="s">
        <v>33</v>
      </c>
      <c r="F943" s="96" t="s">
        <v>245</v>
      </c>
      <c r="G943" s="96"/>
      <c r="H943" s="153">
        <f t="shared" si="435"/>
        <v>0</v>
      </c>
      <c r="I943" s="154">
        <f t="shared" si="444"/>
        <v>0</v>
      </c>
      <c r="J943" s="154">
        <f t="shared" si="444"/>
        <v>0</v>
      </c>
      <c r="K943" s="154">
        <f t="shared" si="444"/>
        <v>0</v>
      </c>
      <c r="L943" s="154">
        <f t="shared" si="444"/>
        <v>0</v>
      </c>
    </row>
    <row r="944" spans="1:13" s="131" customFormat="1" ht="25.5" hidden="1">
      <c r="A944" s="190"/>
      <c r="B944" s="95" t="s">
        <v>539</v>
      </c>
      <c r="C944" s="191"/>
      <c r="D944" s="96" t="s">
        <v>18</v>
      </c>
      <c r="E944" s="96" t="s">
        <v>33</v>
      </c>
      <c r="F944" s="118" t="s">
        <v>249</v>
      </c>
      <c r="G944" s="96"/>
      <c r="H944" s="153">
        <f t="shared" si="435"/>
        <v>0</v>
      </c>
      <c r="I944" s="154">
        <f t="shared" si="444"/>
        <v>0</v>
      </c>
      <c r="J944" s="154">
        <f t="shared" si="444"/>
        <v>0</v>
      </c>
      <c r="K944" s="154">
        <f t="shared" si="444"/>
        <v>0</v>
      </c>
      <c r="L944" s="154">
        <f t="shared" si="444"/>
        <v>0</v>
      </c>
    </row>
    <row r="945" spans="1:15" s="240" customFormat="1" ht="54.75" hidden="1" customHeight="1">
      <c r="A945" s="219"/>
      <c r="B945" s="211" t="s">
        <v>247</v>
      </c>
      <c r="C945" s="243"/>
      <c r="D945" s="96" t="s">
        <v>18</v>
      </c>
      <c r="E945" s="96" t="s">
        <v>33</v>
      </c>
      <c r="F945" s="118" t="s">
        <v>249</v>
      </c>
      <c r="G945" s="125" t="s">
        <v>49</v>
      </c>
      <c r="H945" s="215">
        <f t="shared" si="435"/>
        <v>0</v>
      </c>
      <c r="I945" s="216">
        <f t="shared" si="444"/>
        <v>0</v>
      </c>
      <c r="J945" s="216">
        <f t="shared" si="444"/>
        <v>0</v>
      </c>
      <c r="K945" s="216">
        <f t="shared" si="444"/>
        <v>0</v>
      </c>
      <c r="L945" s="216">
        <f t="shared" si="444"/>
        <v>0</v>
      </c>
    </row>
    <row r="946" spans="1:15" s="218" customFormat="1" hidden="1">
      <c r="A946" s="214"/>
      <c r="B946" s="211" t="s">
        <v>66</v>
      </c>
      <c r="C946" s="243"/>
      <c r="D946" s="96" t="s">
        <v>18</v>
      </c>
      <c r="E946" s="96" t="s">
        <v>33</v>
      </c>
      <c r="F946" s="118" t="s">
        <v>249</v>
      </c>
      <c r="G946" s="125" t="s">
        <v>64</v>
      </c>
      <c r="H946" s="215">
        <f>SUM(I946:L946)</f>
        <v>0</v>
      </c>
      <c r="I946" s="216">
        <f t="shared" si="444"/>
        <v>0</v>
      </c>
      <c r="J946" s="216">
        <f t="shared" si="444"/>
        <v>0</v>
      </c>
      <c r="K946" s="216">
        <f t="shared" si="444"/>
        <v>0</v>
      </c>
      <c r="L946" s="216">
        <f t="shared" si="444"/>
        <v>0</v>
      </c>
    </row>
    <row r="947" spans="1:15" s="218" customFormat="1" ht="25.5" hidden="1">
      <c r="A947" s="214"/>
      <c r="B947" s="211" t="s">
        <v>84</v>
      </c>
      <c r="C947" s="243"/>
      <c r="D947" s="96" t="s">
        <v>18</v>
      </c>
      <c r="E947" s="96" t="s">
        <v>33</v>
      </c>
      <c r="F947" s="118" t="s">
        <v>249</v>
      </c>
      <c r="G947" s="125" t="s">
        <v>82</v>
      </c>
      <c r="H947" s="215">
        <f>SUM(I947:L947)</f>
        <v>0</v>
      </c>
      <c r="I947" s="216">
        <v>0</v>
      </c>
      <c r="J947" s="216">
        <v>0</v>
      </c>
      <c r="K947" s="216">
        <v>0</v>
      </c>
      <c r="L947" s="216">
        <v>0</v>
      </c>
    </row>
    <row r="948" spans="1:15" s="132" customFormat="1">
      <c r="A948" s="190"/>
      <c r="B948" s="191" t="s">
        <v>29</v>
      </c>
      <c r="C948" s="191"/>
      <c r="D948" s="119" t="s">
        <v>20</v>
      </c>
      <c r="E948" s="119" t="s">
        <v>15</v>
      </c>
      <c r="F948" s="119"/>
      <c r="G948" s="119"/>
      <c r="H948" s="153">
        <f t="shared" si="435"/>
        <v>-3123.1000000000004</v>
      </c>
      <c r="I948" s="153">
        <f>I949+I977+I1024+I1058</f>
        <v>-3523.1000000000004</v>
      </c>
      <c r="J948" s="153">
        <f>J949+J977+J1024+J1058</f>
        <v>0</v>
      </c>
      <c r="K948" s="153">
        <f>K949+K977+K1024+K1058</f>
        <v>0</v>
      </c>
      <c r="L948" s="153">
        <f>L949+L977+L1024+L1058</f>
        <v>400</v>
      </c>
      <c r="M948" s="280"/>
      <c r="O948" s="280"/>
    </row>
    <row r="949" spans="1:15" s="132" customFormat="1">
      <c r="A949" s="190"/>
      <c r="B949" s="191" t="s">
        <v>160</v>
      </c>
      <c r="C949" s="191"/>
      <c r="D949" s="119" t="s">
        <v>20</v>
      </c>
      <c r="E949" s="119" t="s">
        <v>14</v>
      </c>
      <c r="F949" s="119"/>
      <c r="G949" s="119"/>
      <c r="H949" s="153">
        <f t="shared" si="435"/>
        <v>-1658.1</v>
      </c>
      <c r="I949" s="153">
        <f>I950</f>
        <v>-1958.1</v>
      </c>
      <c r="J949" s="153">
        <f t="shared" ref="J949:L949" si="445">J950</f>
        <v>0</v>
      </c>
      <c r="K949" s="153">
        <f t="shared" si="445"/>
        <v>0</v>
      </c>
      <c r="L949" s="153">
        <f t="shared" si="445"/>
        <v>300</v>
      </c>
    </row>
    <row r="950" spans="1:15" s="132" customFormat="1" ht="38.25">
      <c r="A950" s="190"/>
      <c r="B950" s="95" t="s">
        <v>161</v>
      </c>
      <c r="C950" s="191"/>
      <c r="D950" s="96" t="s">
        <v>20</v>
      </c>
      <c r="E950" s="96" t="s">
        <v>14</v>
      </c>
      <c r="F950" s="96" t="s">
        <v>301</v>
      </c>
      <c r="G950" s="119"/>
      <c r="H950" s="153">
        <f t="shared" si="435"/>
        <v>-1658.1</v>
      </c>
      <c r="I950" s="154">
        <f>I951+I965</f>
        <v>-1958.1</v>
      </c>
      <c r="J950" s="154">
        <f t="shared" ref="J950:L950" si="446">J951+J965</f>
        <v>0</v>
      </c>
      <c r="K950" s="154">
        <f t="shared" si="446"/>
        <v>0</v>
      </c>
      <c r="L950" s="154">
        <f t="shared" si="446"/>
        <v>300</v>
      </c>
    </row>
    <row r="951" spans="1:15" s="132" customFormat="1" ht="25.5">
      <c r="A951" s="190"/>
      <c r="B951" s="95" t="s">
        <v>302</v>
      </c>
      <c r="C951" s="95"/>
      <c r="D951" s="96" t="s">
        <v>20</v>
      </c>
      <c r="E951" s="96" t="s">
        <v>14</v>
      </c>
      <c r="F951" s="96" t="s">
        <v>303</v>
      </c>
      <c r="G951" s="119"/>
      <c r="H951" s="153">
        <f t="shared" si="435"/>
        <v>-1271</v>
      </c>
      <c r="I951" s="154">
        <f>I952</f>
        <v>-1271</v>
      </c>
      <c r="J951" s="154">
        <f t="shared" ref="J951:L951" si="447">J952</f>
        <v>0</v>
      </c>
      <c r="K951" s="154">
        <f t="shared" si="447"/>
        <v>0</v>
      </c>
      <c r="L951" s="154">
        <f t="shared" si="447"/>
        <v>0</v>
      </c>
    </row>
    <row r="952" spans="1:15" s="132" customFormat="1" ht="25.5">
      <c r="A952" s="190"/>
      <c r="B952" s="95" t="s">
        <v>304</v>
      </c>
      <c r="C952" s="95"/>
      <c r="D952" s="96" t="s">
        <v>20</v>
      </c>
      <c r="E952" s="96" t="s">
        <v>14</v>
      </c>
      <c r="F952" s="96" t="s">
        <v>305</v>
      </c>
      <c r="G952" s="119"/>
      <c r="H952" s="153">
        <f>SUM(I952:L952)</f>
        <v>-1271</v>
      </c>
      <c r="I952" s="154">
        <f>I953+I957+I961</f>
        <v>-1271</v>
      </c>
      <c r="J952" s="154">
        <f t="shared" ref="J952:L952" si="448">J953+J957+J961</f>
        <v>0</v>
      </c>
      <c r="K952" s="154">
        <f t="shared" si="448"/>
        <v>0</v>
      </c>
      <c r="L952" s="154">
        <f t="shared" si="448"/>
        <v>0</v>
      </c>
    </row>
    <row r="953" spans="1:15" s="132" customFormat="1" ht="38.25">
      <c r="A953" s="129"/>
      <c r="B953" s="95" t="s">
        <v>200</v>
      </c>
      <c r="C953" s="95"/>
      <c r="D953" s="96" t="s">
        <v>14</v>
      </c>
      <c r="E953" s="96" t="s">
        <v>14</v>
      </c>
      <c r="F953" s="96" t="s">
        <v>306</v>
      </c>
      <c r="G953" s="96"/>
      <c r="H953" s="153">
        <f t="shared" si="435"/>
        <v>-1271</v>
      </c>
      <c r="I953" s="154">
        <f t="shared" ref="I953:L955" si="449">I954</f>
        <v>-1271</v>
      </c>
      <c r="J953" s="154">
        <f t="shared" si="449"/>
        <v>0</v>
      </c>
      <c r="K953" s="154">
        <f t="shared" si="449"/>
        <v>0</v>
      </c>
      <c r="L953" s="154">
        <f t="shared" si="449"/>
        <v>0</v>
      </c>
    </row>
    <row r="954" spans="1:15" s="132" customFormat="1" ht="51">
      <c r="A954" s="129"/>
      <c r="B954" s="95" t="s">
        <v>88</v>
      </c>
      <c r="C954" s="95"/>
      <c r="D954" s="96" t="s">
        <v>20</v>
      </c>
      <c r="E954" s="96" t="s">
        <v>14</v>
      </c>
      <c r="F954" s="96" t="s">
        <v>306</v>
      </c>
      <c r="G954" s="96" t="s">
        <v>49</v>
      </c>
      <c r="H954" s="153">
        <f t="shared" si="435"/>
        <v>-1271</v>
      </c>
      <c r="I954" s="154">
        <f>I955</f>
        <v>-1271</v>
      </c>
      <c r="J954" s="154">
        <f t="shared" si="449"/>
        <v>0</v>
      </c>
      <c r="K954" s="154">
        <f t="shared" si="449"/>
        <v>0</v>
      </c>
      <c r="L954" s="154">
        <f t="shared" si="449"/>
        <v>0</v>
      </c>
    </row>
    <row r="955" spans="1:15" s="132" customFormat="1">
      <c r="A955" s="129"/>
      <c r="B955" s="95" t="s">
        <v>51</v>
      </c>
      <c r="C955" s="95"/>
      <c r="D955" s="96" t="s">
        <v>20</v>
      </c>
      <c r="E955" s="96" t="s">
        <v>14</v>
      </c>
      <c r="F955" s="96" t="s">
        <v>306</v>
      </c>
      <c r="G955" s="96" t="s">
        <v>50</v>
      </c>
      <c r="H955" s="153">
        <f t="shared" si="435"/>
        <v>-1271</v>
      </c>
      <c r="I955" s="154">
        <f>I956</f>
        <v>-1271</v>
      </c>
      <c r="J955" s="154">
        <f t="shared" si="449"/>
        <v>0</v>
      </c>
      <c r="K955" s="154">
        <f t="shared" si="449"/>
        <v>0</v>
      </c>
      <c r="L955" s="154">
        <f t="shared" si="449"/>
        <v>0</v>
      </c>
    </row>
    <row r="956" spans="1:15" s="132" customFormat="1" ht="76.5">
      <c r="A956" s="129"/>
      <c r="B956" s="95" t="s">
        <v>52</v>
      </c>
      <c r="C956" s="95"/>
      <c r="D956" s="96" t="s">
        <v>20</v>
      </c>
      <c r="E956" s="96" t="s">
        <v>14</v>
      </c>
      <c r="F956" s="96" t="s">
        <v>306</v>
      </c>
      <c r="G956" s="96" t="s">
        <v>53</v>
      </c>
      <c r="H956" s="153">
        <f t="shared" si="435"/>
        <v>-1271</v>
      </c>
      <c r="I956" s="154">
        <f>-1271</f>
        <v>-1271</v>
      </c>
      <c r="J956" s="154">
        <v>0</v>
      </c>
      <c r="K956" s="154">
        <v>0</v>
      </c>
      <c r="L956" s="154">
        <v>0</v>
      </c>
    </row>
    <row r="957" spans="1:15" s="132" customFormat="1" ht="140.25" hidden="1">
      <c r="A957" s="129"/>
      <c r="B957" s="278" t="s">
        <v>506</v>
      </c>
      <c r="C957" s="95"/>
      <c r="D957" s="96" t="s">
        <v>20</v>
      </c>
      <c r="E957" s="96" t="s">
        <v>14</v>
      </c>
      <c r="F957" s="96" t="s">
        <v>307</v>
      </c>
      <c r="G957" s="96"/>
      <c r="H957" s="153">
        <f t="shared" si="435"/>
        <v>0</v>
      </c>
      <c r="I957" s="154">
        <f>I958</f>
        <v>0</v>
      </c>
      <c r="J957" s="154">
        <f>J958</f>
        <v>0</v>
      </c>
      <c r="K957" s="154">
        <f>K958</f>
        <v>0</v>
      </c>
      <c r="L957" s="154">
        <f>L958</f>
        <v>0</v>
      </c>
    </row>
    <row r="958" spans="1:15" s="132" customFormat="1" ht="51" hidden="1">
      <c r="A958" s="129"/>
      <c r="B958" s="95" t="s">
        <v>88</v>
      </c>
      <c r="C958" s="95"/>
      <c r="D958" s="96" t="s">
        <v>20</v>
      </c>
      <c r="E958" s="96" t="s">
        <v>14</v>
      </c>
      <c r="F958" s="96" t="s">
        <v>307</v>
      </c>
      <c r="G958" s="96" t="s">
        <v>49</v>
      </c>
      <c r="H958" s="153">
        <f t="shared" si="435"/>
        <v>0</v>
      </c>
      <c r="I958" s="154">
        <f>I959</f>
        <v>0</v>
      </c>
      <c r="J958" s="154">
        <f t="shared" ref="J958:L959" si="450">J959</f>
        <v>0</v>
      </c>
      <c r="K958" s="154">
        <f t="shared" si="450"/>
        <v>0</v>
      </c>
      <c r="L958" s="154">
        <f t="shared" si="450"/>
        <v>0</v>
      </c>
    </row>
    <row r="959" spans="1:15" s="132" customFormat="1" hidden="1">
      <c r="A959" s="129"/>
      <c r="B959" s="95" t="s">
        <v>51</v>
      </c>
      <c r="C959" s="95"/>
      <c r="D959" s="96" t="s">
        <v>20</v>
      </c>
      <c r="E959" s="96" t="s">
        <v>14</v>
      </c>
      <c r="F959" s="96" t="s">
        <v>307</v>
      </c>
      <c r="G959" s="96" t="s">
        <v>50</v>
      </c>
      <c r="H959" s="153">
        <f t="shared" si="435"/>
        <v>0</v>
      </c>
      <c r="I959" s="154">
        <f>I960</f>
        <v>0</v>
      </c>
      <c r="J959" s="154">
        <f t="shared" si="450"/>
        <v>0</v>
      </c>
      <c r="K959" s="154">
        <f t="shared" si="450"/>
        <v>0</v>
      </c>
      <c r="L959" s="154">
        <f t="shared" si="450"/>
        <v>0</v>
      </c>
    </row>
    <row r="960" spans="1:15" s="132" customFormat="1" ht="76.5" hidden="1">
      <c r="A960" s="129"/>
      <c r="B960" s="95" t="s">
        <v>52</v>
      </c>
      <c r="C960" s="95"/>
      <c r="D960" s="96" t="s">
        <v>20</v>
      </c>
      <c r="E960" s="96" t="s">
        <v>14</v>
      </c>
      <c r="F960" s="96" t="s">
        <v>307</v>
      </c>
      <c r="G960" s="96" t="s">
        <v>53</v>
      </c>
      <c r="H960" s="153">
        <f t="shared" si="435"/>
        <v>0</v>
      </c>
      <c r="I960" s="154">
        <v>0</v>
      </c>
      <c r="J960" s="154">
        <v>0</v>
      </c>
      <c r="K960" s="154">
        <v>0</v>
      </c>
      <c r="L960" s="154">
        <v>0</v>
      </c>
    </row>
    <row r="961" spans="1:12" s="132" customFormat="1" ht="25.5" hidden="1">
      <c r="A961" s="129"/>
      <c r="B961" s="95" t="s">
        <v>539</v>
      </c>
      <c r="C961" s="95"/>
      <c r="D961" s="96" t="s">
        <v>20</v>
      </c>
      <c r="E961" s="96" t="s">
        <v>14</v>
      </c>
      <c r="F961" s="96" t="s">
        <v>545</v>
      </c>
      <c r="G961" s="96"/>
      <c r="H961" s="153">
        <f>SUM(I961:L961)</f>
        <v>0</v>
      </c>
      <c r="I961" s="154">
        <f>I962</f>
        <v>0</v>
      </c>
      <c r="J961" s="154">
        <f t="shared" ref="J961:L963" si="451">J962</f>
        <v>0</v>
      </c>
      <c r="K961" s="154">
        <f t="shared" si="451"/>
        <v>0</v>
      </c>
      <c r="L961" s="154">
        <f t="shared" si="451"/>
        <v>0</v>
      </c>
    </row>
    <row r="962" spans="1:12" s="132" customFormat="1" ht="51" hidden="1">
      <c r="A962" s="129"/>
      <c r="B962" s="95" t="s">
        <v>88</v>
      </c>
      <c r="C962" s="95"/>
      <c r="D962" s="96" t="s">
        <v>20</v>
      </c>
      <c r="E962" s="96" t="s">
        <v>14</v>
      </c>
      <c r="F962" s="96" t="s">
        <v>545</v>
      </c>
      <c r="G962" s="96" t="s">
        <v>49</v>
      </c>
      <c r="H962" s="153">
        <f t="shared" ref="H962:H964" si="452">SUM(I962:L962)</f>
        <v>0</v>
      </c>
      <c r="I962" s="154">
        <f>I963</f>
        <v>0</v>
      </c>
      <c r="J962" s="154">
        <f t="shared" si="451"/>
        <v>0</v>
      </c>
      <c r="K962" s="154">
        <f t="shared" si="451"/>
        <v>0</v>
      </c>
      <c r="L962" s="154">
        <f t="shared" si="451"/>
        <v>0</v>
      </c>
    </row>
    <row r="963" spans="1:12" s="132" customFormat="1" hidden="1">
      <c r="A963" s="129"/>
      <c r="B963" s="95" t="s">
        <v>51</v>
      </c>
      <c r="C963" s="95"/>
      <c r="D963" s="96" t="s">
        <v>20</v>
      </c>
      <c r="E963" s="96" t="s">
        <v>14</v>
      </c>
      <c r="F963" s="96" t="s">
        <v>545</v>
      </c>
      <c r="G963" s="96" t="s">
        <v>50</v>
      </c>
      <c r="H963" s="153">
        <f t="shared" si="452"/>
        <v>0</v>
      </c>
      <c r="I963" s="154">
        <f>I964</f>
        <v>0</v>
      </c>
      <c r="J963" s="154">
        <f t="shared" si="451"/>
        <v>0</v>
      </c>
      <c r="K963" s="154">
        <f t="shared" si="451"/>
        <v>0</v>
      </c>
      <c r="L963" s="154">
        <f t="shared" si="451"/>
        <v>0</v>
      </c>
    </row>
    <row r="964" spans="1:12" s="132" customFormat="1" ht="25.5" hidden="1">
      <c r="A964" s="129"/>
      <c r="B964" s="95" t="s">
        <v>54</v>
      </c>
      <c r="C964" s="95"/>
      <c r="D964" s="96" t="s">
        <v>20</v>
      </c>
      <c r="E964" s="96" t="s">
        <v>14</v>
      </c>
      <c r="F964" s="96" t="s">
        <v>545</v>
      </c>
      <c r="G964" s="96" t="s">
        <v>48</v>
      </c>
      <c r="H964" s="153">
        <f t="shared" si="452"/>
        <v>0</v>
      </c>
      <c r="I964" s="154">
        <v>0</v>
      </c>
      <c r="J964" s="154">
        <v>0</v>
      </c>
      <c r="K964" s="154">
        <v>0</v>
      </c>
      <c r="L964" s="154">
        <v>0</v>
      </c>
    </row>
    <row r="965" spans="1:12" ht="38.25">
      <c r="A965" s="129"/>
      <c r="B965" s="95" t="s">
        <v>316</v>
      </c>
      <c r="C965" s="95"/>
      <c r="D965" s="96" t="s">
        <v>20</v>
      </c>
      <c r="E965" s="96" t="s">
        <v>14</v>
      </c>
      <c r="F965" s="96" t="s">
        <v>317</v>
      </c>
      <c r="G965" s="96"/>
      <c r="H965" s="153">
        <f t="shared" ref="H965" si="453">I965+J965+K965+L965</f>
        <v>-387.1</v>
      </c>
      <c r="I965" s="154">
        <f>I966+I973</f>
        <v>-687.1</v>
      </c>
      <c r="J965" s="154">
        <f t="shared" ref="J965:L965" si="454">J966+J973</f>
        <v>0</v>
      </c>
      <c r="K965" s="154">
        <f t="shared" si="454"/>
        <v>0</v>
      </c>
      <c r="L965" s="154">
        <f t="shared" si="454"/>
        <v>300</v>
      </c>
    </row>
    <row r="966" spans="1:12" s="132" customFormat="1" ht="25.5">
      <c r="A966" s="129"/>
      <c r="B966" s="95" t="s">
        <v>539</v>
      </c>
      <c r="C966" s="95"/>
      <c r="D966" s="96" t="s">
        <v>20</v>
      </c>
      <c r="E966" s="96" t="s">
        <v>14</v>
      </c>
      <c r="F966" s="96" t="s">
        <v>544</v>
      </c>
      <c r="G966" s="96"/>
      <c r="H966" s="153">
        <f>SUM(I966:L966)</f>
        <v>-687.1</v>
      </c>
      <c r="I966" s="154">
        <f>I967+I970</f>
        <v>-687.1</v>
      </c>
      <c r="J966" s="154">
        <f t="shared" ref="J966:L966" si="455">J967+J970</f>
        <v>0</v>
      </c>
      <c r="K966" s="154">
        <f t="shared" si="455"/>
        <v>0</v>
      </c>
      <c r="L966" s="154">
        <f t="shared" si="455"/>
        <v>0</v>
      </c>
    </row>
    <row r="967" spans="1:12" s="131" customFormat="1" ht="41.25" hidden="1" customHeight="1">
      <c r="A967" s="129"/>
      <c r="B967" s="95" t="s">
        <v>86</v>
      </c>
      <c r="C967" s="130"/>
      <c r="D967" s="96" t="s">
        <v>20</v>
      </c>
      <c r="E967" s="96" t="s">
        <v>14</v>
      </c>
      <c r="F967" s="96" t="s">
        <v>544</v>
      </c>
      <c r="G967" s="96" t="s">
        <v>57</v>
      </c>
      <c r="H967" s="153">
        <f t="shared" ref="H967:H969" si="456">I967+J967+K967+L967</f>
        <v>0</v>
      </c>
      <c r="I967" s="154">
        <f>I968</f>
        <v>0</v>
      </c>
      <c r="J967" s="154">
        <f>J968</f>
        <v>0</v>
      </c>
      <c r="K967" s="154">
        <f>K968</f>
        <v>0</v>
      </c>
      <c r="L967" s="154">
        <f>L968</f>
        <v>0</v>
      </c>
    </row>
    <row r="968" spans="1:12" s="131" customFormat="1" ht="44.25" hidden="1" customHeight="1">
      <c r="A968" s="129"/>
      <c r="B968" s="95" t="s">
        <v>111</v>
      </c>
      <c r="C968" s="130"/>
      <c r="D968" s="96" t="s">
        <v>20</v>
      </c>
      <c r="E968" s="96" t="s">
        <v>14</v>
      </c>
      <c r="F968" s="96" t="s">
        <v>544</v>
      </c>
      <c r="G968" s="96" t="s">
        <v>59</v>
      </c>
      <c r="H968" s="153">
        <f t="shared" si="456"/>
        <v>0</v>
      </c>
      <c r="I968" s="154">
        <f>I969</f>
        <v>0</v>
      </c>
      <c r="J968" s="154">
        <f t="shared" ref="J968:L968" si="457">J969</f>
        <v>0</v>
      </c>
      <c r="K968" s="154">
        <f t="shared" si="457"/>
        <v>0</v>
      </c>
      <c r="L968" s="154">
        <f t="shared" si="457"/>
        <v>0</v>
      </c>
    </row>
    <row r="969" spans="1:12" s="131" customFormat="1" ht="51" hidden="1">
      <c r="A969" s="129"/>
      <c r="B969" s="95" t="s">
        <v>260</v>
      </c>
      <c r="C969" s="130"/>
      <c r="D969" s="96" t="s">
        <v>20</v>
      </c>
      <c r="E969" s="96" t="s">
        <v>14</v>
      </c>
      <c r="F969" s="96" t="s">
        <v>544</v>
      </c>
      <c r="G969" s="96" t="s">
        <v>61</v>
      </c>
      <c r="H969" s="153">
        <f t="shared" si="456"/>
        <v>0</v>
      </c>
      <c r="I969" s="154">
        <v>0</v>
      </c>
      <c r="J969" s="154">
        <v>0</v>
      </c>
      <c r="K969" s="154">
        <v>0</v>
      </c>
      <c r="L969" s="154">
        <v>0</v>
      </c>
    </row>
    <row r="970" spans="1:12" s="132" customFormat="1" ht="51">
      <c r="A970" s="129"/>
      <c r="B970" s="95" t="s">
        <v>88</v>
      </c>
      <c r="C970" s="95"/>
      <c r="D970" s="96" t="s">
        <v>20</v>
      </c>
      <c r="E970" s="96" t="s">
        <v>14</v>
      </c>
      <c r="F970" s="96" t="s">
        <v>544</v>
      </c>
      <c r="G970" s="96" t="s">
        <v>49</v>
      </c>
      <c r="H970" s="153">
        <f t="shared" ref="H970:H972" si="458">I970+J970+K970+L970</f>
        <v>-687.1</v>
      </c>
      <c r="I970" s="154">
        <f>I971</f>
        <v>-687.1</v>
      </c>
      <c r="J970" s="154">
        <f t="shared" ref="J970:L970" si="459">J971</f>
        <v>0</v>
      </c>
      <c r="K970" s="154">
        <f t="shared" si="459"/>
        <v>0</v>
      </c>
      <c r="L970" s="154">
        <f t="shared" si="459"/>
        <v>0</v>
      </c>
    </row>
    <row r="971" spans="1:12" s="132" customFormat="1">
      <c r="A971" s="129"/>
      <c r="B971" s="95" t="s">
        <v>51</v>
      </c>
      <c r="C971" s="95"/>
      <c r="D971" s="96" t="s">
        <v>20</v>
      </c>
      <c r="E971" s="96" t="s">
        <v>14</v>
      </c>
      <c r="F971" s="96" t="s">
        <v>544</v>
      </c>
      <c r="G971" s="96" t="s">
        <v>50</v>
      </c>
      <c r="H971" s="153">
        <f t="shared" si="458"/>
        <v>-687.1</v>
      </c>
      <c r="I971" s="154">
        <f t="shared" ref="I971:L971" si="460">I972</f>
        <v>-687.1</v>
      </c>
      <c r="J971" s="154">
        <f t="shared" si="460"/>
        <v>0</v>
      </c>
      <c r="K971" s="154">
        <f t="shared" si="460"/>
        <v>0</v>
      </c>
      <c r="L971" s="154">
        <f t="shared" si="460"/>
        <v>0</v>
      </c>
    </row>
    <row r="972" spans="1:12" s="132" customFormat="1" ht="30" customHeight="1">
      <c r="A972" s="129"/>
      <c r="B972" s="95" t="s">
        <v>54</v>
      </c>
      <c r="C972" s="95"/>
      <c r="D972" s="96" t="s">
        <v>20</v>
      </c>
      <c r="E972" s="96" t="s">
        <v>14</v>
      </c>
      <c r="F972" s="96" t="s">
        <v>544</v>
      </c>
      <c r="G972" s="96" t="s">
        <v>48</v>
      </c>
      <c r="H972" s="153">
        <f t="shared" si="458"/>
        <v>-687.1</v>
      </c>
      <c r="I972" s="154">
        <f>-750+62.9</f>
        <v>-687.1</v>
      </c>
      <c r="J972" s="154">
        <v>0</v>
      </c>
      <c r="K972" s="154">
        <v>0</v>
      </c>
      <c r="L972" s="154">
        <v>0</v>
      </c>
    </row>
    <row r="973" spans="1:12" s="132" customFormat="1" ht="63.75">
      <c r="A973" s="129"/>
      <c r="B973" s="211" t="s">
        <v>588</v>
      </c>
      <c r="C973" s="95"/>
      <c r="D973" s="96" t="s">
        <v>20</v>
      </c>
      <c r="E973" s="96" t="s">
        <v>14</v>
      </c>
      <c r="F973" s="96" t="s">
        <v>593</v>
      </c>
      <c r="G973" s="96"/>
      <c r="H973" s="153">
        <f>SUM(I973:L973)</f>
        <v>300</v>
      </c>
      <c r="I973" s="154">
        <f>I974</f>
        <v>0</v>
      </c>
      <c r="J973" s="154">
        <f t="shared" ref="J973:L973" si="461">J974</f>
        <v>0</v>
      </c>
      <c r="K973" s="154">
        <f t="shared" si="461"/>
        <v>0</v>
      </c>
      <c r="L973" s="154">
        <f t="shared" si="461"/>
        <v>300</v>
      </c>
    </row>
    <row r="974" spans="1:12" s="132" customFormat="1" ht="49.5" customHeight="1">
      <c r="A974" s="129"/>
      <c r="B974" s="95" t="s">
        <v>88</v>
      </c>
      <c r="C974" s="95"/>
      <c r="D974" s="96" t="s">
        <v>20</v>
      </c>
      <c r="E974" s="96" t="s">
        <v>14</v>
      </c>
      <c r="F974" s="96" t="s">
        <v>593</v>
      </c>
      <c r="G974" s="96" t="s">
        <v>49</v>
      </c>
      <c r="H974" s="153">
        <f t="shared" ref="H974:H976" si="462">I974+J974+K974+L974</f>
        <v>300</v>
      </c>
      <c r="I974" s="154">
        <f>I975</f>
        <v>0</v>
      </c>
      <c r="J974" s="154">
        <f t="shared" ref="J974:L974" si="463">J975</f>
        <v>0</v>
      </c>
      <c r="K974" s="154">
        <f t="shared" si="463"/>
        <v>0</v>
      </c>
      <c r="L974" s="154">
        <f t="shared" si="463"/>
        <v>300</v>
      </c>
    </row>
    <row r="975" spans="1:12" s="132" customFormat="1">
      <c r="A975" s="129"/>
      <c r="B975" s="95" t="s">
        <v>51</v>
      </c>
      <c r="C975" s="95"/>
      <c r="D975" s="96" t="s">
        <v>20</v>
      </c>
      <c r="E975" s="96" t="s">
        <v>14</v>
      </c>
      <c r="F975" s="96" t="s">
        <v>593</v>
      </c>
      <c r="G975" s="96" t="s">
        <v>50</v>
      </c>
      <c r="H975" s="153">
        <f t="shared" si="462"/>
        <v>300</v>
      </c>
      <c r="I975" s="154">
        <f t="shared" ref="I975:L975" si="464">I976</f>
        <v>0</v>
      </c>
      <c r="J975" s="154">
        <f t="shared" si="464"/>
        <v>0</v>
      </c>
      <c r="K975" s="154">
        <f t="shared" si="464"/>
        <v>0</v>
      </c>
      <c r="L975" s="154">
        <f t="shared" si="464"/>
        <v>300</v>
      </c>
    </row>
    <row r="976" spans="1:12" s="132" customFormat="1" ht="30" customHeight="1">
      <c r="A976" s="129"/>
      <c r="B976" s="95" t="s">
        <v>54</v>
      </c>
      <c r="C976" s="95"/>
      <c r="D976" s="96" t="s">
        <v>20</v>
      </c>
      <c r="E976" s="96" t="s">
        <v>14</v>
      </c>
      <c r="F976" s="96" t="s">
        <v>593</v>
      </c>
      <c r="G976" s="96" t="s">
        <v>48</v>
      </c>
      <c r="H976" s="153">
        <f t="shared" si="462"/>
        <v>300</v>
      </c>
      <c r="I976" s="154">
        <v>0</v>
      </c>
      <c r="J976" s="154">
        <v>0</v>
      </c>
      <c r="K976" s="154">
        <v>0</v>
      </c>
      <c r="L976" s="154">
        <f>200+100</f>
        <v>300</v>
      </c>
    </row>
    <row r="977" spans="1:12" s="132" customFormat="1">
      <c r="A977" s="190"/>
      <c r="B977" s="276" t="s">
        <v>30</v>
      </c>
      <c r="C977" s="191"/>
      <c r="D977" s="119" t="s">
        <v>20</v>
      </c>
      <c r="E977" s="119" t="s">
        <v>16</v>
      </c>
      <c r="F977" s="119"/>
      <c r="G977" s="119"/>
      <c r="H977" s="153">
        <f t="shared" si="435"/>
        <v>-1997.0000000000005</v>
      </c>
      <c r="I977" s="153">
        <f>I978</f>
        <v>-1997.0000000000005</v>
      </c>
      <c r="J977" s="153">
        <f t="shared" ref="J977:L977" si="465">J978</f>
        <v>0</v>
      </c>
      <c r="K977" s="153">
        <f t="shared" si="465"/>
        <v>0</v>
      </c>
      <c r="L977" s="153">
        <f t="shared" si="465"/>
        <v>0</v>
      </c>
    </row>
    <row r="978" spans="1:12" s="132" customFormat="1" ht="38.25">
      <c r="A978" s="190"/>
      <c r="B978" s="95" t="s">
        <v>161</v>
      </c>
      <c r="C978" s="191"/>
      <c r="D978" s="96" t="s">
        <v>20</v>
      </c>
      <c r="E978" s="96" t="s">
        <v>16</v>
      </c>
      <c r="F978" s="96" t="s">
        <v>301</v>
      </c>
      <c r="G978" s="119"/>
      <c r="H978" s="153">
        <f>I978+J978+K978+L978</f>
        <v>-1997.0000000000005</v>
      </c>
      <c r="I978" s="154">
        <f>I979+I1008+I1001</f>
        <v>-1997.0000000000005</v>
      </c>
      <c r="J978" s="154">
        <f>J979+J1008+J1001</f>
        <v>0</v>
      </c>
      <c r="K978" s="154">
        <f>K979+K1008+K1001</f>
        <v>0</v>
      </c>
      <c r="L978" s="154">
        <f>L979+L1008+L1001</f>
        <v>0</v>
      </c>
    </row>
    <row r="979" spans="1:12" ht="25.5">
      <c r="A979" s="284"/>
      <c r="B979" s="95" t="s">
        <v>315</v>
      </c>
      <c r="C979" s="191"/>
      <c r="D979" s="96" t="s">
        <v>20</v>
      </c>
      <c r="E979" s="96" t="s">
        <v>16</v>
      </c>
      <c r="F979" s="96" t="s">
        <v>303</v>
      </c>
      <c r="G979" s="119"/>
      <c r="H979" s="153">
        <f>SUM(I979:L979)</f>
        <v>726</v>
      </c>
      <c r="I979" s="154">
        <f>I980</f>
        <v>726</v>
      </c>
      <c r="J979" s="154">
        <f t="shared" ref="J979:L979" si="466">J980</f>
        <v>0</v>
      </c>
      <c r="K979" s="154">
        <f t="shared" si="466"/>
        <v>0</v>
      </c>
      <c r="L979" s="154">
        <f t="shared" si="466"/>
        <v>0</v>
      </c>
    </row>
    <row r="980" spans="1:12" s="132" customFormat="1" ht="25.5">
      <c r="A980" s="190"/>
      <c r="B980" s="95" t="s">
        <v>308</v>
      </c>
      <c r="C980" s="191"/>
      <c r="D980" s="96" t="s">
        <v>20</v>
      </c>
      <c r="E980" s="96" t="s">
        <v>16</v>
      </c>
      <c r="F980" s="96" t="s">
        <v>309</v>
      </c>
      <c r="G980" s="119"/>
      <c r="H980" s="153">
        <f>SUM(I980:L980)</f>
        <v>726</v>
      </c>
      <c r="I980" s="154">
        <f>I981+I985+I989+I993+I997</f>
        <v>726</v>
      </c>
      <c r="J980" s="154">
        <f>J981+J985+J989+J993+J997</f>
        <v>0</v>
      </c>
      <c r="K980" s="154">
        <f>K981+K985+K989+K993+K997</f>
        <v>0</v>
      </c>
      <c r="L980" s="154">
        <f>L981+L985+L989+L993+L997</f>
        <v>0</v>
      </c>
    </row>
    <row r="981" spans="1:12" s="132" customFormat="1" ht="38.25">
      <c r="A981" s="129"/>
      <c r="B981" s="95" t="s">
        <v>310</v>
      </c>
      <c r="C981" s="95"/>
      <c r="D981" s="96" t="s">
        <v>20</v>
      </c>
      <c r="E981" s="96" t="s">
        <v>16</v>
      </c>
      <c r="F981" s="96" t="s">
        <v>311</v>
      </c>
      <c r="G981" s="96"/>
      <c r="H981" s="153">
        <f t="shared" ref="H981:H988" si="467">I981+J981+K981+L981</f>
        <v>236</v>
      </c>
      <c r="I981" s="154">
        <f t="shared" ref="I981:L983" si="468">I982</f>
        <v>236</v>
      </c>
      <c r="J981" s="154">
        <f t="shared" si="468"/>
        <v>0</v>
      </c>
      <c r="K981" s="154">
        <f t="shared" si="468"/>
        <v>0</v>
      </c>
      <c r="L981" s="154">
        <f t="shared" si="468"/>
        <v>0</v>
      </c>
    </row>
    <row r="982" spans="1:12" s="132" customFormat="1" ht="51">
      <c r="A982" s="129"/>
      <c r="B982" s="95" t="s">
        <v>88</v>
      </c>
      <c r="C982" s="95"/>
      <c r="D982" s="96" t="s">
        <v>20</v>
      </c>
      <c r="E982" s="96" t="s">
        <v>16</v>
      </c>
      <c r="F982" s="96" t="s">
        <v>311</v>
      </c>
      <c r="G982" s="96" t="s">
        <v>49</v>
      </c>
      <c r="H982" s="153">
        <f t="shared" si="467"/>
        <v>236</v>
      </c>
      <c r="I982" s="154">
        <f>I983</f>
        <v>236</v>
      </c>
      <c r="J982" s="154">
        <f t="shared" si="468"/>
        <v>0</v>
      </c>
      <c r="K982" s="154">
        <f t="shared" si="468"/>
        <v>0</v>
      </c>
      <c r="L982" s="154">
        <f t="shared" si="468"/>
        <v>0</v>
      </c>
    </row>
    <row r="983" spans="1:12" s="132" customFormat="1">
      <c r="A983" s="129"/>
      <c r="B983" s="95" t="s">
        <v>51</v>
      </c>
      <c r="C983" s="95"/>
      <c r="D983" s="96" t="s">
        <v>20</v>
      </c>
      <c r="E983" s="96" t="s">
        <v>16</v>
      </c>
      <c r="F983" s="96" t="s">
        <v>311</v>
      </c>
      <c r="G983" s="96" t="s">
        <v>50</v>
      </c>
      <c r="H983" s="153">
        <f t="shared" si="467"/>
        <v>236</v>
      </c>
      <c r="I983" s="154">
        <f>I984</f>
        <v>236</v>
      </c>
      <c r="J983" s="154">
        <f t="shared" si="468"/>
        <v>0</v>
      </c>
      <c r="K983" s="154">
        <f t="shared" si="468"/>
        <v>0</v>
      </c>
      <c r="L983" s="154">
        <f t="shared" si="468"/>
        <v>0</v>
      </c>
    </row>
    <row r="984" spans="1:12" s="132" customFormat="1" ht="76.5">
      <c r="A984" s="129"/>
      <c r="B984" s="95" t="s">
        <v>52</v>
      </c>
      <c r="C984" s="95"/>
      <c r="D984" s="96" t="s">
        <v>20</v>
      </c>
      <c r="E984" s="96" t="s">
        <v>16</v>
      </c>
      <c r="F984" s="96" t="s">
        <v>311</v>
      </c>
      <c r="G984" s="96" t="s">
        <v>53</v>
      </c>
      <c r="H984" s="153">
        <f t="shared" si="467"/>
        <v>236</v>
      </c>
      <c r="I984" s="154">
        <v>236</v>
      </c>
      <c r="J984" s="154">
        <v>0</v>
      </c>
      <c r="K984" s="154">
        <v>0</v>
      </c>
      <c r="L984" s="154">
        <v>0</v>
      </c>
    </row>
    <row r="985" spans="1:12" s="132" customFormat="1" ht="310.5" hidden="1" customHeight="1">
      <c r="A985" s="129"/>
      <c r="B985" s="57" t="s">
        <v>494</v>
      </c>
      <c r="C985" s="95"/>
      <c r="D985" s="96" t="s">
        <v>20</v>
      </c>
      <c r="E985" s="96" t="s">
        <v>16</v>
      </c>
      <c r="F985" s="96" t="s">
        <v>312</v>
      </c>
      <c r="G985" s="96"/>
      <c r="H985" s="153">
        <f t="shared" si="467"/>
        <v>0</v>
      </c>
      <c r="I985" s="154">
        <f>I986</f>
        <v>0</v>
      </c>
      <c r="J985" s="154">
        <f t="shared" ref="J985:L987" si="469">J986</f>
        <v>0</v>
      </c>
      <c r="K985" s="154">
        <f t="shared" si="469"/>
        <v>0</v>
      </c>
      <c r="L985" s="154">
        <f t="shared" si="469"/>
        <v>0</v>
      </c>
    </row>
    <row r="986" spans="1:12" s="132" customFormat="1" ht="51" hidden="1">
      <c r="A986" s="129"/>
      <c r="B986" s="95" t="s">
        <v>88</v>
      </c>
      <c r="C986" s="95"/>
      <c r="D986" s="96" t="s">
        <v>20</v>
      </c>
      <c r="E986" s="96" t="s">
        <v>16</v>
      </c>
      <c r="F986" s="96" t="s">
        <v>312</v>
      </c>
      <c r="G986" s="96" t="s">
        <v>49</v>
      </c>
      <c r="H986" s="153">
        <f t="shared" si="467"/>
        <v>0</v>
      </c>
      <c r="I986" s="154">
        <f>I987</f>
        <v>0</v>
      </c>
      <c r="J986" s="154">
        <f t="shared" si="469"/>
        <v>0</v>
      </c>
      <c r="K986" s="154">
        <f t="shared" si="469"/>
        <v>0</v>
      </c>
      <c r="L986" s="154">
        <f t="shared" si="469"/>
        <v>0</v>
      </c>
    </row>
    <row r="987" spans="1:12" s="132" customFormat="1" hidden="1">
      <c r="A987" s="129"/>
      <c r="B987" s="95" t="s">
        <v>51</v>
      </c>
      <c r="C987" s="95"/>
      <c r="D987" s="96" t="s">
        <v>20</v>
      </c>
      <c r="E987" s="96" t="s">
        <v>16</v>
      </c>
      <c r="F987" s="96" t="s">
        <v>312</v>
      </c>
      <c r="G987" s="96" t="s">
        <v>50</v>
      </c>
      <c r="H987" s="153">
        <f t="shared" si="467"/>
        <v>0</v>
      </c>
      <c r="I987" s="154">
        <f>I988</f>
        <v>0</v>
      </c>
      <c r="J987" s="154">
        <f t="shared" si="469"/>
        <v>0</v>
      </c>
      <c r="K987" s="154">
        <f t="shared" si="469"/>
        <v>0</v>
      </c>
      <c r="L987" s="154">
        <f t="shared" si="469"/>
        <v>0</v>
      </c>
    </row>
    <row r="988" spans="1:12" s="132" customFormat="1" ht="76.5" hidden="1">
      <c r="A988" s="129"/>
      <c r="B988" s="95" t="s">
        <v>52</v>
      </c>
      <c r="C988" s="95"/>
      <c r="D988" s="96" t="s">
        <v>20</v>
      </c>
      <c r="E988" s="96" t="s">
        <v>16</v>
      </c>
      <c r="F988" s="96" t="s">
        <v>312</v>
      </c>
      <c r="G988" s="96" t="s">
        <v>53</v>
      </c>
      <c r="H988" s="153">
        <f t="shared" si="467"/>
        <v>0</v>
      </c>
      <c r="I988" s="154">
        <v>0</v>
      </c>
      <c r="J988" s="154">
        <v>0</v>
      </c>
      <c r="K988" s="154">
        <v>0</v>
      </c>
      <c r="L988" s="154">
        <v>0</v>
      </c>
    </row>
    <row r="989" spans="1:12" s="132" customFormat="1" ht="102" hidden="1">
      <c r="A989" s="129"/>
      <c r="B989" s="278" t="s">
        <v>507</v>
      </c>
      <c r="C989" s="95"/>
      <c r="D989" s="96" t="s">
        <v>20</v>
      </c>
      <c r="E989" s="96" t="s">
        <v>16</v>
      </c>
      <c r="F989" s="96" t="s">
        <v>313</v>
      </c>
      <c r="G989" s="96"/>
      <c r="H989" s="153">
        <f t="shared" si="435"/>
        <v>0</v>
      </c>
      <c r="I989" s="154">
        <f t="shared" ref="I989:L991" si="470">I990</f>
        <v>0</v>
      </c>
      <c r="J989" s="154">
        <f t="shared" si="470"/>
        <v>0</v>
      </c>
      <c r="K989" s="154">
        <f t="shared" si="470"/>
        <v>0</v>
      </c>
      <c r="L989" s="154">
        <f t="shared" si="470"/>
        <v>0</v>
      </c>
    </row>
    <row r="990" spans="1:12" s="132" customFormat="1" ht="51" hidden="1">
      <c r="A990" s="129"/>
      <c r="B990" s="95" t="s">
        <v>88</v>
      </c>
      <c r="C990" s="95"/>
      <c r="D990" s="96" t="s">
        <v>20</v>
      </c>
      <c r="E990" s="96" t="s">
        <v>16</v>
      </c>
      <c r="F990" s="96" t="s">
        <v>313</v>
      </c>
      <c r="G990" s="96" t="s">
        <v>49</v>
      </c>
      <c r="H990" s="153">
        <f t="shared" si="435"/>
        <v>0</v>
      </c>
      <c r="I990" s="154">
        <f t="shared" si="470"/>
        <v>0</v>
      </c>
      <c r="J990" s="154">
        <f t="shared" si="470"/>
        <v>0</v>
      </c>
      <c r="K990" s="154">
        <f t="shared" si="470"/>
        <v>0</v>
      </c>
      <c r="L990" s="154">
        <f t="shared" si="470"/>
        <v>0</v>
      </c>
    </row>
    <row r="991" spans="1:12" s="132" customFormat="1" hidden="1">
      <c r="A991" s="129"/>
      <c r="B991" s="95" t="s">
        <v>51</v>
      </c>
      <c r="C991" s="95"/>
      <c r="D991" s="96" t="s">
        <v>20</v>
      </c>
      <c r="E991" s="96" t="s">
        <v>16</v>
      </c>
      <c r="F991" s="96" t="s">
        <v>313</v>
      </c>
      <c r="G991" s="96" t="s">
        <v>50</v>
      </c>
      <c r="H991" s="153">
        <f t="shared" si="435"/>
        <v>0</v>
      </c>
      <c r="I991" s="154">
        <f t="shared" si="470"/>
        <v>0</v>
      </c>
      <c r="J991" s="154">
        <f t="shared" si="470"/>
        <v>0</v>
      </c>
      <c r="K991" s="154">
        <f t="shared" si="470"/>
        <v>0</v>
      </c>
      <c r="L991" s="154">
        <f t="shared" si="470"/>
        <v>0</v>
      </c>
    </row>
    <row r="992" spans="1:12" s="132" customFormat="1" ht="76.5" hidden="1">
      <c r="A992" s="129"/>
      <c r="B992" s="95" t="s">
        <v>52</v>
      </c>
      <c r="C992" s="95"/>
      <c r="D992" s="96" t="s">
        <v>20</v>
      </c>
      <c r="E992" s="96" t="s">
        <v>16</v>
      </c>
      <c r="F992" s="96" t="s">
        <v>313</v>
      </c>
      <c r="G992" s="96" t="s">
        <v>53</v>
      </c>
      <c r="H992" s="153">
        <f t="shared" si="435"/>
        <v>0</v>
      </c>
      <c r="I992" s="154">
        <v>0</v>
      </c>
      <c r="J992" s="154">
        <v>0</v>
      </c>
      <c r="K992" s="154">
        <v>0</v>
      </c>
      <c r="L992" s="154">
        <v>0</v>
      </c>
    </row>
    <row r="993" spans="1:12" s="132" customFormat="1" ht="140.25" hidden="1">
      <c r="A993" s="129"/>
      <c r="B993" s="278" t="s">
        <v>508</v>
      </c>
      <c r="C993" s="95"/>
      <c r="D993" s="96" t="s">
        <v>20</v>
      </c>
      <c r="E993" s="96" t="s">
        <v>16</v>
      </c>
      <c r="F993" s="96" t="s">
        <v>314</v>
      </c>
      <c r="G993" s="96"/>
      <c r="H993" s="153">
        <f t="shared" si="435"/>
        <v>0</v>
      </c>
      <c r="I993" s="154">
        <f t="shared" ref="I993:L995" si="471">I994</f>
        <v>0</v>
      </c>
      <c r="J993" s="154">
        <f t="shared" si="471"/>
        <v>0</v>
      </c>
      <c r="K993" s="154">
        <f t="shared" si="471"/>
        <v>0</v>
      </c>
      <c r="L993" s="154">
        <f t="shared" si="471"/>
        <v>0</v>
      </c>
    </row>
    <row r="994" spans="1:12" s="132" customFormat="1" ht="51" hidden="1">
      <c r="A994" s="129"/>
      <c r="B994" s="95" t="s">
        <v>88</v>
      </c>
      <c r="C994" s="95"/>
      <c r="D994" s="96" t="s">
        <v>20</v>
      </c>
      <c r="E994" s="96" t="s">
        <v>16</v>
      </c>
      <c r="F994" s="96" t="s">
        <v>314</v>
      </c>
      <c r="G994" s="96" t="s">
        <v>49</v>
      </c>
      <c r="H994" s="153">
        <f t="shared" si="435"/>
        <v>0</v>
      </c>
      <c r="I994" s="154">
        <f t="shared" si="471"/>
        <v>0</v>
      </c>
      <c r="J994" s="154">
        <f t="shared" si="471"/>
        <v>0</v>
      </c>
      <c r="K994" s="154">
        <f t="shared" si="471"/>
        <v>0</v>
      </c>
      <c r="L994" s="154">
        <f t="shared" si="471"/>
        <v>0</v>
      </c>
    </row>
    <row r="995" spans="1:12" s="132" customFormat="1" hidden="1">
      <c r="A995" s="129"/>
      <c r="B995" s="95" t="s">
        <v>51</v>
      </c>
      <c r="C995" s="95"/>
      <c r="D995" s="96" t="s">
        <v>20</v>
      </c>
      <c r="E995" s="96" t="s">
        <v>16</v>
      </c>
      <c r="F995" s="96" t="s">
        <v>314</v>
      </c>
      <c r="G995" s="96" t="s">
        <v>50</v>
      </c>
      <c r="H995" s="153">
        <f t="shared" si="435"/>
        <v>0</v>
      </c>
      <c r="I995" s="154">
        <f t="shared" si="471"/>
        <v>0</v>
      </c>
      <c r="J995" s="154">
        <f t="shared" si="471"/>
        <v>0</v>
      </c>
      <c r="K995" s="154">
        <f t="shared" si="471"/>
        <v>0</v>
      </c>
      <c r="L995" s="154">
        <f t="shared" si="471"/>
        <v>0</v>
      </c>
    </row>
    <row r="996" spans="1:12" s="132" customFormat="1" ht="76.5" hidden="1">
      <c r="A996" s="129"/>
      <c r="B996" s="95" t="s">
        <v>52</v>
      </c>
      <c r="C996" s="95"/>
      <c r="D996" s="96" t="s">
        <v>20</v>
      </c>
      <c r="E996" s="96" t="s">
        <v>16</v>
      </c>
      <c r="F996" s="96" t="s">
        <v>314</v>
      </c>
      <c r="G996" s="96" t="s">
        <v>53</v>
      </c>
      <c r="H996" s="153">
        <f t="shared" si="435"/>
        <v>0</v>
      </c>
      <c r="I996" s="154">
        <v>0</v>
      </c>
      <c r="J996" s="154">
        <v>0</v>
      </c>
      <c r="K996" s="154">
        <v>0</v>
      </c>
      <c r="L996" s="154">
        <v>0</v>
      </c>
    </row>
    <row r="997" spans="1:12" s="132" customFormat="1" ht="25.5">
      <c r="A997" s="129"/>
      <c r="B997" s="95" t="s">
        <v>539</v>
      </c>
      <c r="C997" s="95"/>
      <c r="D997" s="96" t="s">
        <v>20</v>
      </c>
      <c r="E997" s="96" t="s">
        <v>16</v>
      </c>
      <c r="F997" s="96" t="s">
        <v>543</v>
      </c>
      <c r="G997" s="96"/>
      <c r="H997" s="153">
        <f>SUM(I997:L997)</f>
        <v>490</v>
      </c>
      <c r="I997" s="154">
        <f>I998</f>
        <v>490</v>
      </c>
      <c r="J997" s="154">
        <f t="shared" ref="J997:L999" si="472">J998</f>
        <v>0</v>
      </c>
      <c r="K997" s="154">
        <f t="shared" si="472"/>
        <v>0</v>
      </c>
      <c r="L997" s="154">
        <f t="shared" si="472"/>
        <v>0</v>
      </c>
    </row>
    <row r="998" spans="1:12" s="132" customFormat="1" ht="51">
      <c r="A998" s="129"/>
      <c r="B998" s="95" t="s">
        <v>88</v>
      </c>
      <c r="C998" s="95"/>
      <c r="D998" s="96" t="s">
        <v>20</v>
      </c>
      <c r="E998" s="96" t="s">
        <v>16</v>
      </c>
      <c r="F998" s="96" t="s">
        <v>543</v>
      </c>
      <c r="G998" s="96" t="s">
        <v>49</v>
      </c>
      <c r="H998" s="153">
        <f t="shared" ref="H998:H1000" si="473">SUM(I998:L998)</f>
        <v>490</v>
      </c>
      <c r="I998" s="154">
        <f>I999</f>
        <v>490</v>
      </c>
      <c r="J998" s="154">
        <f t="shared" si="472"/>
        <v>0</v>
      </c>
      <c r="K998" s="154">
        <f t="shared" si="472"/>
        <v>0</v>
      </c>
      <c r="L998" s="154">
        <f t="shared" si="472"/>
        <v>0</v>
      </c>
    </row>
    <row r="999" spans="1:12" s="132" customFormat="1">
      <c r="A999" s="129"/>
      <c r="B999" s="95" t="s">
        <v>51</v>
      </c>
      <c r="C999" s="95"/>
      <c r="D999" s="96" t="s">
        <v>20</v>
      </c>
      <c r="E999" s="96" t="s">
        <v>16</v>
      </c>
      <c r="F999" s="96" t="s">
        <v>543</v>
      </c>
      <c r="G999" s="96" t="s">
        <v>50</v>
      </c>
      <c r="H999" s="153">
        <f t="shared" si="473"/>
        <v>490</v>
      </c>
      <c r="I999" s="154">
        <f>I1000</f>
        <v>490</v>
      </c>
      <c r="J999" s="154">
        <f t="shared" si="472"/>
        <v>0</v>
      </c>
      <c r="K999" s="154">
        <f t="shared" si="472"/>
        <v>0</v>
      </c>
      <c r="L999" s="154">
        <f t="shared" si="472"/>
        <v>0</v>
      </c>
    </row>
    <row r="1000" spans="1:12" s="132" customFormat="1" ht="25.5">
      <c r="A1000" s="129"/>
      <c r="B1000" s="95" t="s">
        <v>54</v>
      </c>
      <c r="C1000" s="95"/>
      <c r="D1000" s="96" t="s">
        <v>20</v>
      </c>
      <c r="E1000" s="96" t="s">
        <v>16</v>
      </c>
      <c r="F1000" s="96" t="s">
        <v>543</v>
      </c>
      <c r="G1000" s="96" t="s">
        <v>48</v>
      </c>
      <c r="H1000" s="153">
        <f t="shared" si="473"/>
        <v>490</v>
      </c>
      <c r="I1000" s="154">
        <f>490</f>
        <v>490</v>
      </c>
      <c r="J1000" s="154">
        <v>0</v>
      </c>
      <c r="K1000" s="154">
        <v>0</v>
      </c>
      <c r="L1000" s="154">
        <v>0</v>
      </c>
    </row>
    <row r="1001" spans="1:12" s="132" customFormat="1" ht="25.5">
      <c r="A1001" s="129"/>
      <c r="B1001" s="95" t="s">
        <v>327</v>
      </c>
      <c r="C1001" s="95"/>
      <c r="D1001" s="96" t="s">
        <v>20</v>
      </c>
      <c r="E1001" s="96" t="s">
        <v>16</v>
      </c>
      <c r="F1001" s="96" t="s">
        <v>328</v>
      </c>
      <c r="G1001" s="96"/>
      <c r="H1001" s="153">
        <f>SUM(I1001:L1001)</f>
        <v>-222</v>
      </c>
      <c r="I1001" s="154">
        <f>I1002</f>
        <v>-222</v>
      </c>
      <c r="J1001" s="154">
        <f t="shared" ref="J1001:L1006" si="474">J1002</f>
        <v>0</v>
      </c>
      <c r="K1001" s="154">
        <f t="shared" si="474"/>
        <v>0</v>
      </c>
      <c r="L1001" s="154">
        <f t="shared" si="474"/>
        <v>0</v>
      </c>
    </row>
    <row r="1002" spans="1:12" s="240" customFormat="1" ht="25.5">
      <c r="A1002" s="129"/>
      <c r="B1002" s="95" t="s">
        <v>539</v>
      </c>
      <c r="C1002" s="95"/>
      <c r="D1002" s="96" t="s">
        <v>20</v>
      </c>
      <c r="E1002" s="96" t="s">
        <v>16</v>
      </c>
      <c r="F1002" s="96" t="s">
        <v>541</v>
      </c>
      <c r="G1002" s="96"/>
      <c r="H1002" s="153">
        <f>SUM(I1002:L1002)</f>
        <v>-222</v>
      </c>
      <c r="I1002" s="154">
        <f>I1003</f>
        <v>-222</v>
      </c>
      <c r="J1002" s="154">
        <f t="shared" si="474"/>
        <v>0</v>
      </c>
      <c r="K1002" s="154">
        <f t="shared" si="474"/>
        <v>0</v>
      </c>
      <c r="L1002" s="154">
        <f t="shared" si="474"/>
        <v>0</v>
      </c>
    </row>
    <row r="1003" spans="1:12" s="132" customFormat="1" ht="57" customHeight="1">
      <c r="A1003" s="129"/>
      <c r="B1003" s="95" t="s">
        <v>88</v>
      </c>
      <c r="C1003" s="95"/>
      <c r="D1003" s="96" t="s">
        <v>20</v>
      </c>
      <c r="E1003" s="96" t="s">
        <v>16</v>
      </c>
      <c r="F1003" s="96" t="s">
        <v>541</v>
      </c>
      <c r="G1003" s="96" t="s">
        <v>49</v>
      </c>
      <c r="H1003" s="153">
        <f t="shared" ref="H1003:H1005" si="475">SUM(I1003:L1003)</f>
        <v>-222</v>
      </c>
      <c r="I1003" s="154">
        <f>I1004+I1006</f>
        <v>-222</v>
      </c>
      <c r="J1003" s="154">
        <f t="shared" ref="J1003:L1003" si="476">J1004+J1006</f>
        <v>0</v>
      </c>
      <c r="K1003" s="154">
        <f t="shared" si="476"/>
        <v>0</v>
      </c>
      <c r="L1003" s="154">
        <f t="shared" si="476"/>
        <v>0</v>
      </c>
    </row>
    <row r="1004" spans="1:12" s="132" customFormat="1">
      <c r="A1004" s="129"/>
      <c r="B1004" s="95" t="s">
        <v>51</v>
      </c>
      <c r="C1004" s="95"/>
      <c r="D1004" s="96" t="s">
        <v>20</v>
      </c>
      <c r="E1004" s="96" t="s">
        <v>16</v>
      </c>
      <c r="F1004" s="96" t="s">
        <v>541</v>
      </c>
      <c r="G1004" s="96" t="s">
        <v>50</v>
      </c>
      <c r="H1004" s="153">
        <f t="shared" si="475"/>
        <v>50</v>
      </c>
      <c r="I1004" s="154">
        <f>I1005</f>
        <v>50</v>
      </c>
      <c r="J1004" s="154">
        <f t="shared" ref="J1004:L1004" si="477">J1005</f>
        <v>0</v>
      </c>
      <c r="K1004" s="154">
        <f t="shared" si="477"/>
        <v>0</v>
      </c>
      <c r="L1004" s="154">
        <f t="shared" si="477"/>
        <v>0</v>
      </c>
    </row>
    <row r="1005" spans="1:12" s="132" customFormat="1" ht="25.5">
      <c r="A1005" s="129"/>
      <c r="B1005" s="95" t="s">
        <v>54</v>
      </c>
      <c r="C1005" s="95"/>
      <c r="D1005" s="96" t="s">
        <v>20</v>
      </c>
      <c r="E1005" s="96" t="s">
        <v>16</v>
      </c>
      <c r="F1005" s="96" t="s">
        <v>541</v>
      </c>
      <c r="G1005" s="96" t="s">
        <v>48</v>
      </c>
      <c r="H1005" s="153">
        <f t="shared" si="475"/>
        <v>50</v>
      </c>
      <c r="I1005" s="154">
        <f>50</f>
        <v>50</v>
      </c>
      <c r="J1005" s="154">
        <v>0</v>
      </c>
      <c r="K1005" s="154">
        <v>0</v>
      </c>
      <c r="L1005" s="154">
        <v>0</v>
      </c>
    </row>
    <row r="1006" spans="1:12" s="131" customFormat="1">
      <c r="A1006" s="129"/>
      <c r="B1006" s="95" t="s">
        <v>66</v>
      </c>
      <c r="C1006" s="95"/>
      <c r="D1006" s="96" t="s">
        <v>20</v>
      </c>
      <c r="E1006" s="96" t="s">
        <v>16</v>
      </c>
      <c r="F1006" s="96" t="s">
        <v>541</v>
      </c>
      <c r="G1006" s="96" t="s">
        <v>64</v>
      </c>
      <c r="H1006" s="153">
        <f>SUM(I1006:L1006)</f>
        <v>-272</v>
      </c>
      <c r="I1006" s="154">
        <f>I1007</f>
        <v>-272</v>
      </c>
      <c r="J1006" s="154">
        <f t="shared" si="474"/>
        <v>0</v>
      </c>
      <c r="K1006" s="154">
        <f t="shared" si="474"/>
        <v>0</v>
      </c>
      <c r="L1006" s="154">
        <f t="shared" si="474"/>
        <v>0</v>
      </c>
    </row>
    <row r="1007" spans="1:12" s="131" customFormat="1" ht="25.5">
      <c r="A1007" s="129"/>
      <c r="B1007" s="95" t="s">
        <v>84</v>
      </c>
      <c r="C1007" s="95"/>
      <c r="D1007" s="96" t="s">
        <v>20</v>
      </c>
      <c r="E1007" s="96" t="s">
        <v>16</v>
      </c>
      <c r="F1007" s="96" t="s">
        <v>541</v>
      </c>
      <c r="G1007" s="96" t="s">
        <v>82</v>
      </c>
      <c r="H1007" s="153">
        <f>SUM(I1007:L1007)</f>
        <v>-272</v>
      </c>
      <c r="I1007" s="154">
        <f>-272</f>
        <v>-272</v>
      </c>
      <c r="J1007" s="154">
        <v>0</v>
      </c>
      <c r="K1007" s="154">
        <v>0</v>
      </c>
      <c r="L1007" s="154">
        <v>0</v>
      </c>
    </row>
    <row r="1008" spans="1:12" ht="38.25">
      <c r="A1008" s="129"/>
      <c r="B1008" s="95" t="s">
        <v>316</v>
      </c>
      <c r="C1008" s="95"/>
      <c r="D1008" s="96" t="s">
        <v>20</v>
      </c>
      <c r="E1008" s="96" t="s">
        <v>16</v>
      </c>
      <c r="F1008" s="96" t="s">
        <v>317</v>
      </c>
      <c r="G1008" s="96"/>
      <c r="H1008" s="153">
        <f t="shared" si="435"/>
        <v>-2501.0000000000005</v>
      </c>
      <c r="I1008" s="154">
        <f>I1009+I1014+I1019</f>
        <v>-2501.0000000000005</v>
      </c>
      <c r="J1008" s="154">
        <f t="shared" ref="J1008:L1008" si="478">J1009+J1014+J1019</f>
        <v>0</v>
      </c>
      <c r="K1008" s="154">
        <f t="shared" si="478"/>
        <v>0</v>
      </c>
      <c r="L1008" s="154">
        <f t="shared" si="478"/>
        <v>0</v>
      </c>
    </row>
    <row r="1009" spans="1:12" s="132" customFormat="1" ht="140.25">
      <c r="A1009" s="219"/>
      <c r="B1009" s="57" t="s">
        <v>509</v>
      </c>
      <c r="C1009" s="95"/>
      <c r="D1009" s="96" t="s">
        <v>20</v>
      </c>
      <c r="E1009" s="96" t="s">
        <v>16</v>
      </c>
      <c r="F1009" s="96" t="s">
        <v>318</v>
      </c>
      <c r="G1009" s="96"/>
      <c r="H1009" s="153">
        <f>I1009+J1009+K1009+L1009</f>
        <v>0</v>
      </c>
      <c r="I1009" s="154">
        <f t="shared" ref="I1009:L1010" si="479">I1010</f>
        <v>0</v>
      </c>
      <c r="J1009" s="154">
        <f t="shared" si="479"/>
        <v>0</v>
      </c>
      <c r="K1009" s="154">
        <f t="shared" si="479"/>
        <v>0</v>
      </c>
      <c r="L1009" s="154">
        <f t="shared" si="479"/>
        <v>0</v>
      </c>
    </row>
    <row r="1010" spans="1:12" s="132" customFormat="1" ht="51">
      <c r="A1010" s="219"/>
      <c r="B1010" s="95" t="s">
        <v>88</v>
      </c>
      <c r="C1010" s="95"/>
      <c r="D1010" s="96" t="s">
        <v>20</v>
      </c>
      <c r="E1010" s="96" t="s">
        <v>16</v>
      </c>
      <c r="F1010" s="96" t="s">
        <v>318</v>
      </c>
      <c r="G1010" s="96" t="s">
        <v>49</v>
      </c>
      <c r="H1010" s="153">
        <f>I1010+J1010+K1010+L1010</f>
        <v>0</v>
      </c>
      <c r="I1010" s="154">
        <f t="shared" si="479"/>
        <v>0</v>
      </c>
      <c r="J1010" s="154">
        <f t="shared" si="479"/>
        <v>0</v>
      </c>
      <c r="K1010" s="154">
        <f t="shared" si="479"/>
        <v>0</v>
      </c>
      <c r="L1010" s="154">
        <f t="shared" si="479"/>
        <v>0</v>
      </c>
    </row>
    <row r="1011" spans="1:12" s="132" customFormat="1">
      <c r="A1011" s="219"/>
      <c r="B1011" s="95" t="s">
        <v>51</v>
      </c>
      <c r="C1011" s="95"/>
      <c r="D1011" s="96" t="s">
        <v>20</v>
      </c>
      <c r="E1011" s="96" t="s">
        <v>16</v>
      </c>
      <c r="F1011" s="96" t="s">
        <v>318</v>
      </c>
      <c r="G1011" s="96" t="s">
        <v>50</v>
      </c>
      <c r="H1011" s="153">
        <f>SUM(I1011:L1011)</f>
        <v>0</v>
      </c>
      <c r="I1011" s="154">
        <f>I1012+I1013</f>
        <v>0</v>
      </c>
      <c r="J1011" s="154">
        <f t="shared" ref="J1011:L1011" si="480">J1012+J1013</f>
        <v>0</v>
      </c>
      <c r="K1011" s="154">
        <f t="shared" si="480"/>
        <v>0</v>
      </c>
      <c r="L1011" s="154">
        <f t="shared" si="480"/>
        <v>0</v>
      </c>
    </row>
    <row r="1012" spans="1:12" s="132" customFormat="1" ht="76.5">
      <c r="A1012" s="219"/>
      <c r="B1012" s="95" t="s">
        <v>52</v>
      </c>
      <c r="C1012" s="95"/>
      <c r="D1012" s="96" t="s">
        <v>20</v>
      </c>
      <c r="E1012" s="96" t="s">
        <v>16</v>
      </c>
      <c r="F1012" s="96" t="s">
        <v>318</v>
      </c>
      <c r="G1012" s="96" t="s">
        <v>53</v>
      </c>
      <c r="H1012" s="153">
        <f>SUM(I1012:L1012)</f>
        <v>29110.400000000001</v>
      </c>
      <c r="I1012" s="154">
        <v>0</v>
      </c>
      <c r="J1012" s="154">
        <v>0</v>
      </c>
      <c r="K1012" s="154">
        <v>29110.400000000001</v>
      </c>
      <c r="L1012" s="154">
        <v>0</v>
      </c>
    </row>
    <row r="1013" spans="1:12" s="132" customFormat="1" ht="25.5">
      <c r="A1013" s="219"/>
      <c r="B1013" s="95" t="s">
        <v>54</v>
      </c>
      <c r="C1013" s="95"/>
      <c r="D1013" s="96" t="s">
        <v>20</v>
      </c>
      <c r="E1013" s="96" t="s">
        <v>16</v>
      </c>
      <c r="F1013" s="96" t="s">
        <v>318</v>
      </c>
      <c r="G1013" s="96" t="s">
        <v>48</v>
      </c>
      <c r="H1013" s="153">
        <f>I1013+J1013+K1013+L1013</f>
        <v>-29110.400000000001</v>
      </c>
      <c r="I1013" s="154">
        <v>0</v>
      </c>
      <c r="J1013" s="154">
        <v>0</v>
      </c>
      <c r="K1013" s="154">
        <f>-29110.4</f>
        <v>-29110.400000000001</v>
      </c>
      <c r="L1013" s="154">
        <v>0</v>
      </c>
    </row>
    <row r="1014" spans="1:12" s="132" customFormat="1" ht="191.25">
      <c r="A1014" s="129"/>
      <c r="B1014" s="57" t="s">
        <v>510</v>
      </c>
      <c r="C1014" s="95"/>
      <c r="D1014" s="96" t="s">
        <v>20</v>
      </c>
      <c r="E1014" s="96" t="s">
        <v>16</v>
      </c>
      <c r="F1014" s="96" t="s">
        <v>319</v>
      </c>
      <c r="G1014" s="96"/>
      <c r="H1014" s="153">
        <f t="shared" si="435"/>
        <v>0</v>
      </c>
      <c r="I1014" s="154">
        <f t="shared" ref="I1014:L1015" si="481">I1015</f>
        <v>0</v>
      </c>
      <c r="J1014" s="154">
        <f t="shared" si="481"/>
        <v>0</v>
      </c>
      <c r="K1014" s="154">
        <f t="shared" si="481"/>
        <v>0</v>
      </c>
      <c r="L1014" s="154">
        <f t="shared" si="481"/>
        <v>0</v>
      </c>
    </row>
    <row r="1015" spans="1:12" s="132" customFormat="1" ht="51">
      <c r="A1015" s="129"/>
      <c r="B1015" s="95" t="s">
        <v>88</v>
      </c>
      <c r="C1015" s="95"/>
      <c r="D1015" s="96" t="s">
        <v>20</v>
      </c>
      <c r="E1015" s="96" t="s">
        <v>16</v>
      </c>
      <c r="F1015" s="96" t="s">
        <v>319</v>
      </c>
      <c r="G1015" s="96" t="s">
        <v>49</v>
      </c>
      <c r="H1015" s="153">
        <f t="shared" si="435"/>
        <v>0</v>
      </c>
      <c r="I1015" s="154">
        <f t="shared" si="481"/>
        <v>0</v>
      </c>
      <c r="J1015" s="154">
        <f t="shared" si="481"/>
        <v>0</v>
      </c>
      <c r="K1015" s="154">
        <f t="shared" si="481"/>
        <v>0</v>
      </c>
      <c r="L1015" s="154">
        <f t="shared" si="481"/>
        <v>0</v>
      </c>
    </row>
    <row r="1016" spans="1:12" s="132" customFormat="1">
      <c r="A1016" s="129"/>
      <c r="B1016" s="95" t="s">
        <v>51</v>
      </c>
      <c r="C1016" s="95"/>
      <c r="D1016" s="96" t="s">
        <v>20</v>
      </c>
      <c r="E1016" s="96" t="s">
        <v>16</v>
      </c>
      <c r="F1016" s="96" t="s">
        <v>319</v>
      </c>
      <c r="G1016" s="96" t="s">
        <v>50</v>
      </c>
      <c r="H1016" s="153">
        <f t="shared" si="435"/>
        <v>0</v>
      </c>
      <c r="I1016" s="154">
        <f>I1017+I1018</f>
        <v>0</v>
      </c>
      <c r="J1016" s="154">
        <f t="shared" ref="J1016:L1016" si="482">J1017+J1018</f>
        <v>0</v>
      </c>
      <c r="K1016" s="154">
        <f t="shared" si="482"/>
        <v>0</v>
      </c>
      <c r="L1016" s="154">
        <f t="shared" si="482"/>
        <v>0</v>
      </c>
    </row>
    <row r="1017" spans="1:12" s="132" customFormat="1" ht="76.5">
      <c r="A1017" s="129"/>
      <c r="B1017" s="95" t="s">
        <v>52</v>
      </c>
      <c r="C1017" s="95"/>
      <c r="D1017" s="96" t="s">
        <v>20</v>
      </c>
      <c r="E1017" s="96" t="s">
        <v>16</v>
      </c>
      <c r="F1017" s="96" t="s">
        <v>319</v>
      </c>
      <c r="G1017" s="96" t="s">
        <v>53</v>
      </c>
      <c r="H1017" s="153">
        <f>SUM(I1017:L1017)</f>
        <v>23063</v>
      </c>
      <c r="I1017" s="154">
        <v>0</v>
      </c>
      <c r="J1017" s="154">
        <v>23063</v>
      </c>
      <c r="K1017" s="154">
        <v>0</v>
      </c>
      <c r="L1017" s="154">
        <v>0</v>
      </c>
    </row>
    <row r="1018" spans="1:12" s="132" customFormat="1" ht="25.5">
      <c r="A1018" s="129"/>
      <c r="B1018" s="95" t="s">
        <v>54</v>
      </c>
      <c r="C1018" s="95"/>
      <c r="D1018" s="96" t="s">
        <v>20</v>
      </c>
      <c r="E1018" s="96" t="s">
        <v>16</v>
      </c>
      <c r="F1018" s="96" t="s">
        <v>319</v>
      </c>
      <c r="G1018" s="96" t="s">
        <v>48</v>
      </c>
      <c r="H1018" s="153">
        <f t="shared" si="435"/>
        <v>-23063</v>
      </c>
      <c r="I1018" s="154">
        <v>0</v>
      </c>
      <c r="J1018" s="154">
        <f>-23063</f>
        <v>-23063</v>
      </c>
      <c r="K1018" s="154">
        <v>0</v>
      </c>
      <c r="L1018" s="154">
        <v>0</v>
      </c>
    </row>
    <row r="1019" spans="1:12" s="132" customFormat="1" ht="25.5">
      <c r="A1019" s="129"/>
      <c r="B1019" s="95" t="s">
        <v>539</v>
      </c>
      <c r="C1019" s="95"/>
      <c r="D1019" s="96" t="s">
        <v>20</v>
      </c>
      <c r="E1019" s="96" t="s">
        <v>16</v>
      </c>
      <c r="F1019" s="96" t="s">
        <v>544</v>
      </c>
      <c r="G1019" s="96"/>
      <c r="H1019" s="153">
        <f>SUM(I1019:L1019)</f>
        <v>-2501.0000000000005</v>
      </c>
      <c r="I1019" s="154">
        <f>I1020</f>
        <v>-2501.0000000000005</v>
      </c>
      <c r="J1019" s="154">
        <f t="shared" ref="J1019:L1020" si="483">J1020</f>
        <v>0</v>
      </c>
      <c r="K1019" s="154">
        <f t="shared" si="483"/>
        <v>0</v>
      </c>
      <c r="L1019" s="154">
        <f t="shared" si="483"/>
        <v>0</v>
      </c>
    </row>
    <row r="1020" spans="1:12" s="132" customFormat="1" ht="51">
      <c r="A1020" s="129"/>
      <c r="B1020" s="95" t="s">
        <v>88</v>
      </c>
      <c r="C1020" s="95"/>
      <c r="D1020" s="96" t="s">
        <v>20</v>
      </c>
      <c r="E1020" s="96" t="s">
        <v>16</v>
      </c>
      <c r="F1020" s="96" t="s">
        <v>544</v>
      </c>
      <c r="G1020" s="96" t="s">
        <v>49</v>
      </c>
      <c r="H1020" s="153">
        <f t="shared" ref="H1020:H1023" si="484">I1020+J1020+K1020+L1020</f>
        <v>-2501.0000000000005</v>
      </c>
      <c r="I1020" s="154">
        <f>I1021</f>
        <v>-2501.0000000000005</v>
      </c>
      <c r="J1020" s="154">
        <f t="shared" si="483"/>
        <v>0</v>
      </c>
      <c r="K1020" s="154">
        <f t="shared" si="483"/>
        <v>0</v>
      </c>
      <c r="L1020" s="154">
        <f t="shared" si="483"/>
        <v>0</v>
      </c>
    </row>
    <row r="1021" spans="1:12" s="132" customFormat="1">
      <c r="A1021" s="129"/>
      <c r="B1021" s="95" t="s">
        <v>51</v>
      </c>
      <c r="C1021" s="95"/>
      <c r="D1021" s="96" t="s">
        <v>20</v>
      </c>
      <c r="E1021" s="96" t="s">
        <v>16</v>
      </c>
      <c r="F1021" s="96" t="s">
        <v>544</v>
      </c>
      <c r="G1021" s="96" t="s">
        <v>50</v>
      </c>
      <c r="H1021" s="153">
        <f t="shared" si="484"/>
        <v>-2501.0000000000005</v>
      </c>
      <c r="I1021" s="154">
        <f>I1022+I1023</f>
        <v>-2501.0000000000005</v>
      </c>
      <c r="J1021" s="154">
        <f t="shared" ref="J1021:L1021" si="485">J1022+J1023</f>
        <v>0</v>
      </c>
      <c r="K1021" s="154">
        <f t="shared" si="485"/>
        <v>0</v>
      </c>
      <c r="L1021" s="154">
        <f t="shared" si="485"/>
        <v>0</v>
      </c>
    </row>
    <row r="1022" spans="1:12" s="132" customFormat="1" ht="76.5">
      <c r="A1022" s="129"/>
      <c r="B1022" s="95" t="s">
        <v>52</v>
      </c>
      <c r="C1022" s="95"/>
      <c r="D1022" s="96" t="s">
        <v>20</v>
      </c>
      <c r="E1022" s="96" t="s">
        <v>16</v>
      </c>
      <c r="F1022" s="96" t="s">
        <v>544</v>
      </c>
      <c r="G1022" s="96" t="s">
        <v>53</v>
      </c>
      <c r="H1022" s="153">
        <f>SUM(I1022:L1022)</f>
        <v>2781.1</v>
      </c>
      <c r="I1022" s="154">
        <v>2781.1</v>
      </c>
      <c r="J1022" s="154">
        <v>0</v>
      </c>
      <c r="K1022" s="154">
        <v>0</v>
      </c>
      <c r="L1022" s="154">
        <v>0</v>
      </c>
    </row>
    <row r="1023" spans="1:12" s="132" customFormat="1" ht="30" customHeight="1">
      <c r="A1023" s="129"/>
      <c r="B1023" s="95" t="s">
        <v>54</v>
      </c>
      <c r="C1023" s="95"/>
      <c r="D1023" s="96" t="s">
        <v>20</v>
      </c>
      <c r="E1023" s="96" t="s">
        <v>16</v>
      </c>
      <c r="F1023" s="96" t="s">
        <v>544</v>
      </c>
      <c r="G1023" s="96" t="s">
        <v>48</v>
      </c>
      <c r="H1023" s="153">
        <f t="shared" si="484"/>
        <v>-5282.1</v>
      </c>
      <c r="I1023" s="154">
        <f>-2836-2781.1+285+50</f>
        <v>-5282.1</v>
      </c>
      <c r="J1023" s="154">
        <v>0</v>
      </c>
      <c r="K1023" s="154">
        <v>0</v>
      </c>
      <c r="L1023" s="154">
        <v>0</v>
      </c>
    </row>
    <row r="1024" spans="1:12" s="132" customFormat="1" ht="25.5">
      <c r="A1024" s="190"/>
      <c r="B1024" s="191" t="s">
        <v>31</v>
      </c>
      <c r="C1024" s="191"/>
      <c r="D1024" s="119" t="s">
        <v>20</v>
      </c>
      <c r="E1024" s="119" t="s">
        <v>20</v>
      </c>
      <c r="F1024" s="119"/>
      <c r="G1024" s="119"/>
      <c r="H1024" s="153">
        <f>I1024+J1024+K1024+L1024</f>
        <v>0</v>
      </c>
      <c r="I1024" s="153">
        <f>I1025+I1053</f>
        <v>0</v>
      </c>
      <c r="J1024" s="153">
        <f>J1025+J1053</f>
        <v>0</v>
      </c>
      <c r="K1024" s="153">
        <f>K1025+K1053</f>
        <v>0</v>
      </c>
      <c r="L1024" s="153">
        <f>L1025+L1053</f>
        <v>0</v>
      </c>
    </row>
    <row r="1025" spans="1:14" s="132" customFormat="1" ht="38.25">
      <c r="A1025" s="190"/>
      <c r="B1025" s="288" t="s">
        <v>161</v>
      </c>
      <c r="C1025" s="191"/>
      <c r="D1025" s="96" t="s">
        <v>20</v>
      </c>
      <c r="E1025" s="96" t="s">
        <v>20</v>
      </c>
      <c r="F1025" s="96" t="s">
        <v>301</v>
      </c>
      <c r="G1025" s="119"/>
      <c r="H1025" s="153">
        <f t="shared" ref="H1025:H1059" si="486">I1025+J1025+K1025+L1025</f>
        <v>0</v>
      </c>
      <c r="I1025" s="154">
        <f>I1026</f>
        <v>0</v>
      </c>
      <c r="J1025" s="154">
        <f t="shared" ref="J1025:L1025" si="487">J1026</f>
        <v>0</v>
      </c>
      <c r="K1025" s="154">
        <f t="shared" si="487"/>
        <v>0</v>
      </c>
      <c r="L1025" s="154">
        <f t="shared" si="487"/>
        <v>0</v>
      </c>
    </row>
    <row r="1026" spans="1:14" s="132" customFormat="1" ht="38.25">
      <c r="A1026" s="190"/>
      <c r="B1026" s="288" t="s">
        <v>205</v>
      </c>
      <c r="C1026" s="191"/>
      <c r="D1026" s="96" t="s">
        <v>20</v>
      </c>
      <c r="E1026" s="96" t="s">
        <v>20</v>
      </c>
      <c r="F1026" s="96" t="s">
        <v>323</v>
      </c>
      <c r="G1026" s="119"/>
      <c r="H1026" s="153">
        <f>SUM(I1026:L1026)</f>
        <v>0</v>
      </c>
      <c r="I1026" s="154">
        <f>I1027+I1035+I1040+I1045</f>
        <v>0</v>
      </c>
      <c r="J1026" s="154">
        <f>J1027+J1035+J1040+J1045</f>
        <v>0</v>
      </c>
      <c r="K1026" s="154">
        <f>K1027+K1035+K1040+K1045</f>
        <v>0</v>
      </c>
      <c r="L1026" s="154">
        <f>L1027+L1035+L1040+L1045</f>
        <v>0</v>
      </c>
    </row>
    <row r="1027" spans="1:14" s="132" customFormat="1" ht="138.75" customHeight="1">
      <c r="A1027" s="129"/>
      <c r="B1027" s="57" t="s">
        <v>511</v>
      </c>
      <c r="C1027" s="95"/>
      <c r="D1027" s="96" t="s">
        <v>20</v>
      </c>
      <c r="E1027" s="96" t="s">
        <v>20</v>
      </c>
      <c r="F1027" s="96" t="s">
        <v>320</v>
      </c>
      <c r="G1027" s="119"/>
      <c r="H1027" s="153">
        <f t="shared" si="486"/>
        <v>0</v>
      </c>
      <c r="I1027" s="154">
        <f t="shared" ref="I1027:L1028" si="488">I1028</f>
        <v>0</v>
      </c>
      <c r="J1027" s="154">
        <f t="shared" si="488"/>
        <v>0</v>
      </c>
      <c r="K1027" s="154">
        <f t="shared" si="488"/>
        <v>0</v>
      </c>
      <c r="L1027" s="154">
        <f t="shared" si="488"/>
        <v>0</v>
      </c>
    </row>
    <row r="1028" spans="1:14" s="132" customFormat="1" ht="51">
      <c r="A1028" s="129"/>
      <c r="B1028" s="95" t="s">
        <v>88</v>
      </c>
      <c r="C1028" s="95"/>
      <c r="D1028" s="96" t="s">
        <v>20</v>
      </c>
      <c r="E1028" s="96" t="s">
        <v>20</v>
      </c>
      <c r="F1028" s="96" t="s">
        <v>320</v>
      </c>
      <c r="G1028" s="96" t="s">
        <v>49</v>
      </c>
      <c r="H1028" s="153">
        <f t="shared" si="486"/>
        <v>0</v>
      </c>
      <c r="I1028" s="154">
        <f t="shared" si="488"/>
        <v>0</v>
      </c>
      <c r="J1028" s="154">
        <f t="shared" si="488"/>
        <v>0</v>
      </c>
      <c r="K1028" s="154">
        <f>K1029+K1032</f>
        <v>0</v>
      </c>
      <c r="L1028" s="154">
        <f>L1029</f>
        <v>0</v>
      </c>
    </row>
    <row r="1029" spans="1:14" s="132" customFormat="1">
      <c r="A1029" s="129"/>
      <c r="B1029" s="95" t="s">
        <v>51</v>
      </c>
      <c r="C1029" s="95"/>
      <c r="D1029" s="96" t="s">
        <v>20</v>
      </c>
      <c r="E1029" s="96" t="s">
        <v>20</v>
      </c>
      <c r="F1029" s="96" t="s">
        <v>320</v>
      </c>
      <c r="G1029" s="96" t="s">
        <v>50</v>
      </c>
      <c r="H1029" s="153">
        <f t="shared" si="486"/>
        <v>0</v>
      </c>
      <c r="I1029" s="154">
        <f>I1030+I1031</f>
        <v>0</v>
      </c>
      <c r="J1029" s="154">
        <f t="shared" ref="J1029:L1029" si="489">J1030+J1031</f>
        <v>0</v>
      </c>
      <c r="K1029" s="154">
        <f t="shared" si="489"/>
        <v>0</v>
      </c>
      <c r="L1029" s="154">
        <f t="shared" si="489"/>
        <v>0</v>
      </c>
      <c r="N1029" s="280"/>
    </row>
    <row r="1030" spans="1:14" s="132" customFormat="1" ht="76.5">
      <c r="A1030" s="129"/>
      <c r="B1030" s="95" t="s">
        <v>52</v>
      </c>
      <c r="C1030" s="95"/>
      <c r="D1030" s="96" t="s">
        <v>20</v>
      </c>
      <c r="E1030" s="96" t="s">
        <v>20</v>
      </c>
      <c r="F1030" s="96" t="s">
        <v>320</v>
      </c>
      <c r="G1030" s="96" t="s">
        <v>53</v>
      </c>
      <c r="H1030" s="153">
        <f>SUM(I1030:L1030)</f>
        <v>4957</v>
      </c>
      <c r="I1030" s="154">
        <v>0</v>
      </c>
      <c r="J1030" s="154">
        <v>0</v>
      </c>
      <c r="K1030" s="154">
        <f>4957</f>
        <v>4957</v>
      </c>
      <c r="L1030" s="154">
        <v>0</v>
      </c>
      <c r="N1030" s="280"/>
    </row>
    <row r="1031" spans="1:14" s="132" customFormat="1" ht="25.5">
      <c r="A1031" s="129"/>
      <c r="B1031" s="95" t="s">
        <v>54</v>
      </c>
      <c r="C1031" s="95"/>
      <c r="D1031" s="96" t="s">
        <v>20</v>
      </c>
      <c r="E1031" s="96" t="s">
        <v>20</v>
      </c>
      <c r="F1031" s="96" t="s">
        <v>320</v>
      </c>
      <c r="G1031" s="96" t="s">
        <v>48</v>
      </c>
      <c r="H1031" s="153">
        <f t="shared" si="486"/>
        <v>-4957</v>
      </c>
      <c r="I1031" s="154">
        <v>0</v>
      </c>
      <c r="J1031" s="154">
        <v>0</v>
      </c>
      <c r="K1031" s="154">
        <f>-4957</f>
        <v>-4957</v>
      </c>
      <c r="L1031" s="154">
        <v>0</v>
      </c>
    </row>
    <row r="1032" spans="1:14" s="132" customFormat="1">
      <c r="A1032" s="129"/>
      <c r="B1032" s="211" t="s">
        <v>66</v>
      </c>
      <c r="C1032" s="95"/>
      <c r="D1032" s="96" t="s">
        <v>20</v>
      </c>
      <c r="E1032" s="96" t="s">
        <v>20</v>
      </c>
      <c r="F1032" s="96" t="s">
        <v>320</v>
      </c>
      <c r="G1032" s="96" t="s">
        <v>64</v>
      </c>
      <c r="H1032" s="153">
        <f t="shared" si="486"/>
        <v>0</v>
      </c>
      <c r="I1032" s="154">
        <f>I1033+I1034</f>
        <v>0</v>
      </c>
      <c r="J1032" s="154">
        <f t="shared" ref="J1032:L1032" si="490">J1033+J1034</f>
        <v>0</v>
      </c>
      <c r="K1032" s="154">
        <f t="shared" si="490"/>
        <v>0</v>
      </c>
      <c r="L1032" s="154">
        <f t="shared" si="490"/>
        <v>0</v>
      </c>
    </row>
    <row r="1033" spans="1:14" s="132" customFormat="1" ht="76.5">
      <c r="A1033" s="129"/>
      <c r="B1033" s="211" t="s">
        <v>83</v>
      </c>
      <c r="C1033" s="95"/>
      <c r="D1033" s="96" t="s">
        <v>20</v>
      </c>
      <c r="E1033" s="96" t="s">
        <v>20</v>
      </c>
      <c r="F1033" s="96" t="s">
        <v>320</v>
      </c>
      <c r="G1033" s="96" t="s">
        <v>65</v>
      </c>
      <c r="H1033" s="153">
        <f>SUM(I1033:L1033)</f>
        <v>292.5</v>
      </c>
      <c r="I1033" s="154">
        <v>0</v>
      </c>
      <c r="J1033" s="154">
        <v>0</v>
      </c>
      <c r="K1033" s="154">
        <v>292.5</v>
      </c>
      <c r="L1033" s="154">
        <v>0</v>
      </c>
    </row>
    <row r="1034" spans="1:14" s="132" customFormat="1" ht="25.5">
      <c r="A1034" s="129"/>
      <c r="B1034" s="211" t="s">
        <v>84</v>
      </c>
      <c r="C1034" s="95"/>
      <c r="D1034" s="96" t="s">
        <v>20</v>
      </c>
      <c r="E1034" s="96" t="s">
        <v>20</v>
      </c>
      <c r="F1034" s="96" t="s">
        <v>320</v>
      </c>
      <c r="G1034" s="96" t="s">
        <v>82</v>
      </c>
      <c r="H1034" s="153">
        <f t="shared" si="486"/>
        <v>-292.5</v>
      </c>
      <c r="I1034" s="154">
        <v>0</v>
      </c>
      <c r="J1034" s="154">
        <v>0</v>
      </c>
      <c r="K1034" s="154">
        <f>-292.5</f>
        <v>-292.5</v>
      </c>
      <c r="L1034" s="154">
        <v>0</v>
      </c>
    </row>
    <row r="1035" spans="1:14" s="132" customFormat="1" ht="135" customHeight="1">
      <c r="A1035" s="129"/>
      <c r="B1035" s="57" t="s">
        <v>512</v>
      </c>
      <c r="C1035" s="95"/>
      <c r="D1035" s="96" t="s">
        <v>20</v>
      </c>
      <c r="E1035" s="96" t="s">
        <v>20</v>
      </c>
      <c r="F1035" s="96" t="s">
        <v>321</v>
      </c>
      <c r="G1035" s="96"/>
      <c r="H1035" s="153">
        <f t="shared" si="486"/>
        <v>0</v>
      </c>
      <c r="I1035" s="154">
        <f t="shared" ref="I1035:J1036" si="491">I1036</f>
        <v>0</v>
      </c>
      <c r="J1035" s="154">
        <f t="shared" si="491"/>
        <v>0</v>
      </c>
      <c r="K1035" s="154">
        <f>K1036</f>
        <v>0</v>
      </c>
      <c r="L1035" s="154">
        <f>L1036</f>
        <v>0</v>
      </c>
    </row>
    <row r="1036" spans="1:14" s="132" customFormat="1" ht="51">
      <c r="A1036" s="129"/>
      <c r="B1036" s="95" t="s">
        <v>88</v>
      </c>
      <c r="C1036" s="95"/>
      <c r="D1036" s="96" t="s">
        <v>20</v>
      </c>
      <c r="E1036" s="96" t="s">
        <v>20</v>
      </c>
      <c r="F1036" s="96" t="s">
        <v>321</v>
      </c>
      <c r="G1036" s="96" t="s">
        <v>49</v>
      </c>
      <c r="H1036" s="153">
        <f>SUM(I1036:L1036)</f>
        <v>0</v>
      </c>
      <c r="I1036" s="154">
        <f t="shared" si="491"/>
        <v>0</v>
      </c>
      <c r="J1036" s="154">
        <f t="shared" si="491"/>
        <v>0</v>
      </c>
      <c r="K1036" s="154">
        <f>K1037</f>
        <v>0</v>
      </c>
      <c r="L1036" s="154">
        <f>L1037</f>
        <v>0</v>
      </c>
    </row>
    <row r="1037" spans="1:14" s="132" customFormat="1">
      <c r="A1037" s="129"/>
      <c r="B1037" s="95" t="s">
        <v>51</v>
      </c>
      <c r="C1037" s="95"/>
      <c r="D1037" s="96" t="s">
        <v>20</v>
      </c>
      <c r="E1037" s="96" t="s">
        <v>20</v>
      </c>
      <c r="F1037" s="96" t="s">
        <v>321</v>
      </c>
      <c r="G1037" s="96" t="s">
        <v>50</v>
      </c>
      <c r="H1037" s="153">
        <f t="shared" si="486"/>
        <v>0</v>
      </c>
      <c r="I1037" s="154">
        <f>I1038+I1039</f>
        <v>0</v>
      </c>
      <c r="J1037" s="154">
        <f t="shared" ref="J1037:L1037" si="492">J1038+J1039</f>
        <v>0</v>
      </c>
      <c r="K1037" s="154">
        <f t="shared" si="492"/>
        <v>0</v>
      </c>
      <c r="L1037" s="154">
        <f t="shared" si="492"/>
        <v>0</v>
      </c>
    </row>
    <row r="1038" spans="1:14" s="132" customFormat="1" ht="76.5">
      <c r="A1038" s="129"/>
      <c r="B1038" s="95" t="s">
        <v>52</v>
      </c>
      <c r="C1038" s="95"/>
      <c r="D1038" s="96" t="s">
        <v>20</v>
      </c>
      <c r="E1038" s="96" t="s">
        <v>20</v>
      </c>
      <c r="F1038" s="96" t="s">
        <v>321</v>
      </c>
      <c r="G1038" s="96" t="s">
        <v>53</v>
      </c>
      <c r="H1038" s="153">
        <f>SUM(I1038:L1038)</f>
        <v>1312.4</v>
      </c>
      <c r="I1038" s="154">
        <f>1312.4</f>
        <v>1312.4</v>
      </c>
      <c r="J1038" s="154">
        <v>0</v>
      </c>
      <c r="K1038" s="154">
        <v>0</v>
      </c>
      <c r="L1038" s="154">
        <v>0</v>
      </c>
    </row>
    <row r="1039" spans="1:14" s="132" customFormat="1" ht="25.5">
      <c r="A1039" s="129"/>
      <c r="B1039" s="95" t="s">
        <v>54</v>
      </c>
      <c r="C1039" s="95"/>
      <c r="D1039" s="96" t="s">
        <v>20</v>
      </c>
      <c r="E1039" s="96" t="s">
        <v>20</v>
      </c>
      <c r="F1039" s="96" t="s">
        <v>321</v>
      </c>
      <c r="G1039" s="96" t="s">
        <v>48</v>
      </c>
      <c r="H1039" s="153">
        <f t="shared" si="486"/>
        <v>-1312.4</v>
      </c>
      <c r="I1039" s="154">
        <f>-1312.4</f>
        <v>-1312.4</v>
      </c>
      <c r="J1039" s="154">
        <v>0</v>
      </c>
      <c r="K1039" s="154">
        <v>0</v>
      </c>
      <c r="L1039" s="154">
        <v>0</v>
      </c>
    </row>
    <row r="1040" spans="1:14" s="132" customFormat="1" ht="89.25">
      <c r="A1040" s="129"/>
      <c r="B1040" s="57" t="s">
        <v>495</v>
      </c>
      <c r="C1040" s="95"/>
      <c r="D1040" s="96" t="s">
        <v>20</v>
      </c>
      <c r="E1040" s="96" t="s">
        <v>20</v>
      </c>
      <c r="F1040" s="96" t="s">
        <v>322</v>
      </c>
      <c r="G1040" s="96"/>
      <c r="H1040" s="153">
        <f t="shared" si="486"/>
        <v>0</v>
      </c>
      <c r="I1040" s="154">
        <f t="shared" ref="I1040:L1041" si="493">I1041</f>
        <v>0</v>
      </c>
      <c r="J1040" s="154">
        <f t="shared" si="493"/>
        <v>0</v>
      </c>
      <c r="K1040" s="154">
        <f t="shared" si="493"/>
        <v>0</v>
      </c>
      <c r="L1040" s="154">
        <f t="shared" si="493"/>
        <v>0</v>
      </c>
    </row>
    <row r="1041" spans="1:12" s="132" customFormat="1" ht="51">
      <c r="A1041" s="129"/>
      <c r="B1041" s="95" t="s">
        <v>88</v>
      </c>
      <c r="C1041" s="95"/>
      <c r="D1041" s="96" t="s">
        <v>20</v>
      </c>
      <c r="E1041" s="96" t="s">
        <v>20</v>
      </c>
      <c r="F1041" s="96" t="s">
        <v>322</v>
      </c>
      <c r="G1041" s="96" t="s">
        <v>49</v>
      </c>
      <c r="H1041" s="153">
        <f t="shared" si="486"/>
        <v>0</v>
      </c>
      <c r="I1041" s="154">
        <f>I1042</f>
        <v>0</v>
      </c>
      <c r="J1041" s="154">
        <f>J1042</f>
        <v>0</v>
      </c>
      <c r="K1041" s="154">
        <f t="shared" si="493"/>
        <v>0</v>
      </c>
      <c r="L1041" s="154">
        <f t="shared" si="493"/>
        <v>0</v>
      </c>
    </row>
    <row r="1042" spans="1:12" s="132" customFormat="1">
      <c r="A1042" s="129"/>
      <c r="B1042" s="211" t="s">
        <v>66</v>
      </c>
      <c r="C1042" s="95"/>
      <c r="D1042" s="96" t="s">
        <v>20</v>
      </c>
      <c r="E1042" s="96" t="s">
        <v>20</v>
      </c>
      <c r="F1042" s="96" t="s">
        <v>322</v>
      </c>
      <c r="G1042" s="96" t="s">
        <v>64</v>
      </c>
      <c r="H1042" s="153">
        <f t="shared" si="486"/>
        <v>0</v>
      </c>
      <c r="I1042" s="154">
        <f>I1043+I1044</f>
        <v>0</v>
      </c>
      <c r="J1042" s="154">
        <f t="shared" ref="J1042:L1042" si="494">J1043+J1044</f>
        <v>0</v>
      </c>
      <c r="K1042" s="154">
        <f t="shared" si="494"/>
        <v>0</v>
      </c>
      <c r="L1042" s="154">
        <f t="shared" si="494"/>
        <v>0</v>
      </c>
    </row>
    <row r="1043" spans="1:12" s="132" customFormat="1" ht="76.5">
      <c r="A1043" s="129"/>
      <c r="B1043" s="211" t="s">
        <v>83</v>
      </c>
      <c r="C1043" s="95"/>
      <c r="D1043" s="96" t="s">
        <v>20</v>
      </c>
      <c r="E1043" s="96" t="s">
        <v>20</v>
      </c>
      <c r="F1043" s="96" t="s">
        <v>322</v>
      </c>
      <c r="G1043" s="96" t="s">
        <v>65</v>
      </c>
      <c r="H1043" s="153">
        <f>SUM(I1043:L1043)</f>
        <v>5694</v>
      </c>
      <c r="I1043" s="154">
        <v>0</v>
      </c>
      <c r="J1043" s="154">
        <v>5694</v>
      </c>
      <c r="K1043" s="154">
        <v>0</v>
      </c>
      <c r="L1043" s="154">
        <v>0</v>
      </c>
    </row>
    <row r="1044" spans="1:12" s="132" customFormat="1" ht="25.5">
      <c r="A1044" s="129"/>
      <c r="B1044" s="211" t="s">
        <v>84</v>
      </c>
      <c r="C1044" s="95"/>
      <c r="D1044" s="96" t="s">
        <v>20</v>
      </c>
      <c r="E1044" s="96" t="s">
        <v>20</v>
      </c>
      <c r="F1044" s="96" t="s">
        <v>322</v>
      </c>
      <c r="G1044" s="96" t="s">
        <v>82</v>
      </c>
      <c r="H1044" s="153">
        <f t="shared" si="486"/>
        <v>-5694</v>
      </c>
      <c r="I1044" s="154">
        <v>0</v>
      </c>
      <c r="J1044" s="154">
        <f>-5694</f>
        <v>-5694</v>
      </c>
      <c r="K1044" s="154">
        <v>0</v>
      </c>
      <c r="L1044" s="154">
        <v>0</v>
      </c>
    </row>
    <row r="1045" spans="1:12" s="240" customFormat="1" ht="25.5">
      <c r="A1045" s="129"/>
      <c r="B1045" s="95" t="s">
        <v>539</v>
      </c>
      <c r="C1045" s="95"/>
      <c r="D1045" s="96" t="s">
        <v>20</v>
      </c>
      <c r="E1045" s="96" t="s">
        <v>20</v>
      </c>
      <c r="F1045" s="96" t="s">
        <v>542</v>
      </c>
      <c r="G1045" s="96"/>
      <c r="H1045" s="153">
        <f>SUM(I1045:L1045)</f>
        <v>0</v>
      </c>
      <c r="I1045" s="154">
        <f>I1046</f>
        <v>0</v>
      </c>
      <c r="J1045" s="154">
        <f t="shared" ref="J1045:L1046" si="495">J1046</f>
        <v>0</v>
      </c>
      <c r="K1045" s="154">
        <f t="shared" si="495"/>
        <v>0</v>
      </c>
      <c r="L1045" s="154">
        <f t="shared" si="495"/>
        <v>0</v>
      </c>
    </row>
    <row r="1046" spans="1:12" s="240" customFormat="1" ht="55.5" customHeight="1">
      <c r="A1046" s="129"/>
      <c r="B1046" s="95" t="s">
        <v>88</v>
      </c>
      <c r="C1046" s="95"/>
      <c r="D1046" s="96" t="s">
        <v>20</v>
      </c>
      <c r="E1046" s="96" t="s">
        <v>20</v>
      </c>
      <c r="F1046" s="96" t="s">
        <v>542</v>
      </c>
      <c r="G1046" s="96" t="s">
        <v>49</v>
      </c>
      <c r="H1046" s="153">
        <f t="shared" ref="H1046:H1052" si="496">I1046+J1046+K1046+L1046</f>
        <v>0</v>
      </c>
      <c r="I1046" s="154">
        <f>I1047+I1050</f>
        <v>0</v>
      </c>
      <c r="J1046" s="154">
        <f>J1047</f>
        <v>0</v>
      </c>
      <c r="K1046" s="154">
        <f t="shared" si="495"/>
        <v>0</v>
      </c>
      <c r="L1046" s="154">
        <f t="shared" si="495"/>
        <v>0</v>
      </c>
    </row>
    <row r="1047" spans="1:12" s="240" customFormat="1">
      <c r="A1047" s="129"/>
      <c r="B1047" s="95" t="s">
        <v>51</v>
      </c>
      <c r="C1047" s="95"/>
      <c r="D1047" s="96" t="s">
        <v>20</v>
      </c>
      <c r="E1047" s="96" t="s">
        <v>20</v>
      </c>
      <c r="F1047" s="96" t="s">
        <v>542</v>
      </c>
      <c r="G1047" s="96" t="s">
        <v>50</v>
      </c>
      <c r="H1047" s="153">
        <f t="shared" si="496"/>
        <v>0</v>
      </c>
      <c r="I1047" s="154">
        <f>I1048+I1049</f>
        <v>0</v>
      </c>
      <c r="J1047" s="154">
        <f t="shared" ref="J1047:L1047" si="497">J1048+J1049</f>
        <v>0</v>
      </c>
      <c r="K1047" s="154">
        <f t="shared" si="497"/>
        <v>0</v>
      </c>
      <c r="L1047" s="154">
        <f t="shared" si="497"/>
        <v>0</v>
      </c>
    </row>
    <row r="1048" spans="1:12" s="240" customFormat="1" ht="76.5">
      <c r="A1048" s="129"/>
      <c r="B1048" s="95" t="s">
        <v>52</v>
      </c>
      <c r="C1048" s="95"/>
      <c r="D1048" s="96" t="s">
        <v>20</v>
      </c>
      <c r="E1048" s="96" t="s">
        <v>20</v>
      </c>
      <c r="F1048" s="96" t="s">
        <v>542</v>
      </c>
      <c r="G1048" s="96" t="s">
        <v>53</v>
      </c>
      <c r="H1048" s="153">
        <f>SUM(I1048:L1048)</f>
        <v>2560</v>
      </c>
      <c r="I1048" s="154">
        <v>2560</v>
      </c>
      <c r="J1048" s="154">
        <v>0</v>
      </c>
      <c r="K1048" s="154">
        <v>0</v>
      </c>
      <c r="L1048" s="154">
        <v>0</v>
      </c>
    </row>
    <row r="1049" spans="1:12" s="240" customFormat="1" ht="22.5" customHeight="1">
      <c r="A1049" s="129"/>
      <c r="B1049" s="95" t="s">
        <v>54</v>
      </c>
      <c r="C1049" s="95"/>
      <c r="D1049" s="96" t="s">
        <v>20</v>
      </c>
      <c r="E1049" s="96" t="s">
        <v>20</v>
      </c>
      <c r="F1049" s="96" t="s">
        <v>542</v>
      </c>
      <c r="G1049" s="96" t="s">
        <v>48</v>
      </c>
      <c r="H1049" s="153">
        <f t="shared" si="496"/>
        <v>-2560</v>
      </c>
      <c r="I1049" s="154">
        <f>-2560</f>
        <v>-2560</v>
      </c>
      <c r="J1049" s="154">
        <v>0</v>
      </c>
      <c r="K1049" s="154">
        <v>0</v>
      </c>
      <c r="L1049" s="154">
        <v>0</v>
      </c>
    </row>
    <row r="1050" spans="1:12" s="240" customFormat="1" ht="22.5" customHeight="1">
      <c r="A1050" s="129"/>
      <c r="B1050" s="211" t="s">
        <v>66</v>
      </c>
      <c r="C1050" s="95"/>
      <c r="D1050" s="96" t="s">
        <v>20</v>
      </c>
      <c r="E1050" s="96" t="s">
        <v>20</v>
      </c>
      <c r="F1050" s="96" t="s">
        <v>542</v>
      </c>
      <c r="G1050" s="96" t="s">
        <v>64</v>
      </c>
      <c r="H1050" s="153">
        <f t="shared" si="496"/>
        <v>0</v>
      </c>
      <c r="I1050" s="154">
        <f>I1051+I1052</f>
        <v>0</v>
      </c>
      <c r="J1050" s="154">
        <f t="shared" ref="J1050:L1050" si="498">J1051+J1052</f>
        <v>0</v>
      </c>
      <c r="K1050" s="154">
        <f t="shared" si="498"/>
        <v>0</v>
      </c>
      <c r="L1050" s="154">
        <f t="shared" si="498"/>
        <v>0</v>
      </c>
    </row>
    <row r="1051" spans="1:12" s="240" customFormat="1" ht="76.5">
      <c r="A1051" s="129"/>
      <c r="B1051" s="211" t="s">
        <v>83</v>
      </c>
      <c r="C1051" s="95"/>
      <c r="D1051" s="96" t="s">
        <v>20</v>
      </c>
      <c r="E1051" s="96" t="s">
        <v>20</v>
      </c>
      <c r="F1051" s="96" t="s">
        <v>542</v>
      </c>
      <c r="G1051" s="96" t="s">
        <v>65</v>
      </c>
      <c r="H1051" s="153">
        <f>SUM(I1051:L1051)</f>
        <v>600</v>
      </c>
      <c r="I1051" s="154">
        <v>600</v>
      </c>
      <c r="J1051" s="154">
        <v>0</v>
      </c>
      <c r="K1051" s="154">
        <v>0</v>
      </c>
      <c r="L1051" s="154">
        <v>0</v>
      </c>
    </row>
    <row r="1052" spans="1:12" s="240" customFormat="1" ht="22.5" customHeight="1">
      <c r="A1052" s="129"/>
      <c r="B1052" s="211" t="s">
        <v>84</v>
      </c>
      <c r="C1052" s="95"/>
      <c r="D1052" s="96" t="s">
        <v>20</v>
      </c>
      <c r="E1052" s="96" t="s">
        <v>20</v>
      </c>
      <c r="F1052" s="96" t="s">
        <v>542</v>
      </c>
      <c r="G1052" s="96" t="s">
        <v>82</v>
      </c>
      <c r="H1052" s="153">
        <f t="shared" si="496"/>
        <v>-600</v>
      </c>
      <c r="I1052" s="154">
        <f>-600</f>
        <v>-600</v>
      </c>
      <c r="J1052" s="154">
        <v>0</v>
      </c>
      <c r="K1052" s="154">
        <v>0</v>
      </c>
      <c r="L1052" s="154">
        <v>0</v>
      </c>
    </row>
    <row r="1053" spans="1:12" s="240" customFormat="1" ht="38.25" hidden="1">
      <c r="A1053" s="284"/>
      <c r="B1053" s="211" t="s">
        <v>215</v>
      </c>
      <c r="C1053" s="272"/>
      <c r="D1053" s="227" t="s">
        <v>20</v>
      </c>
      <c r="E1053" s="227" t="s">
        <v>20</v>
      </c>
      <c r="F1053" s="227" t="s">
        <v>216</v>
      </c>
      <c r="G1053" s="274"/>
      <c r="H1053" s="215">
        <f>I1053+J1053+K1053+L1053</f>
        <v>0</v>
      </c>
      <c r="I1053" s="216">
        <f>I1054</f>
        <v>0</v>
      </c>
      <c r="J1053" s="216">
        <f t="shared" ref="J1053:L1056" si="499">J1054</f>
        <v>0</v>
      </c>
      <c r="K1053" s="216">
        <f t="shared" si="499"/>
        <v>0</v>
      </c>
      <c r="L1053" s="216">
        <f t="shared" si="499"/>
        <v>0</v>
      </c>
    </row>
    <row r="1054" spans="1:12" s="132" customFormat="1" ht="25.5" hidden="1">
      <c r="A1054" s="219"/>
      <c r="B1054" s="95" t="s">
        <v>539</v>
      </c>
      <c r="C1054" s="243"/>
      <c r="D1054" s="125" t="s">
        <v>20</v>
      </c>
      <c r="E1054" s="125" t="s">
        <v>20</v>
      </c>
      <c r="F1054" s="227" t="s">
        <v>218</v>
      </c>
      <c r="G1054" s="125"/>
      <c r="H1054" s="215">
        <f>I1054+J1054+K1054+L1054</f>
        <v>0</v>
      </c>
      <c r="I1054" s="216">
        <f>I1055</f>
        <v>0</v>
      </c>
      <c r="J1054" s="216">
        <f t="shared" si="499"/>
        <v>0</v>
      </c>
      <c r="K1054" s="216">
        <f t="shared" si="499"/>
        <v>0</v>
      </c>
      <c r="L1054" s="216">
        <f t="shared" si="499"/>
        <v>0</v>
      </c>
    </row>
    <row r="1055" spans="1:12" s="132" customFormat="1" ht="43.5" hidden="1" customHeight="1">
      <c r="A1055" s="219"/>
      <c r="B1055" s="211" t="s">
        <v>81</v>
      </c>
      <c r="C1055" s="243"/>
      <c r="D1055" s="125" t="s">
        <v>20</v>
      </c>
      <c r="E1055" s="125" t="s">
        <v>20</v>
      </c>
      <c r="F1055" s="227" t="s">
        <v>218</v>
      </c>
      <c r="G1055" s="125" t="s">
        <v>49</v>
      </c>
      <c r="H1055" s="215">
        <f t="shared" ref="H1055:H1056" si="500">I1055+J1055+K1055+L1055</f>
        <v>0</v>
      </c>
      <c r="I1055" s="216">
        <f>I1056</f>
        <v>0</v>
      </c>
      <c r="J1055" s="216">
        <f t="shared" si="499"/>
        <v>0</v>
      </c>
      <c r="K1055" s="216">
        <f t="shared" si="499"/>
        <v>0</v>
      </c>
      <c r="L1055" s="216">
        <f t="shared" si="499"/>
        <v>0</v>
      </c>
    </row>
    <row r="1056" spans="1:12" s="132" customFormat="1" hidden="1">
      <c r="A1056" s="219"/>
      <c r="B1056" s="211" t="s">
        <v>51</v>
      </c>
      <c r="C1056" s="243"/>
      <c r="D1056" s="125" t="s">
        <v>20</v>
      </c>
      <c r="E1056" s="125" t="s">
        <v>20</v>
      </c>
      <c r="F1056" s="227" t="s">
        <v>218</v>
      </c>
      <c r="G1056" s="125" t="s">
        <v>50</v>
      </c>
      <c r="H1056" s="215">
        <f t="shared" si="500"/>
        <v>0</v>
      </c>
      <c r="I1056" s="216">
        <f>I1057</f>
        <v>0</v>
      </c>
      <c r="J1056" s="216">
        <f t="shared" si="499"/>
        <v>0</v>
      </c>
      <c r="K1056" s="216">
        <f t="shared" si="499"/>
        <v>0</v>
      </c>
      <c r="L1056" s="216">
        <f t="shared" si="499"/>
        <v>0</v>
      </c>
    </row>
    <row r="1057" spans="1:12" s="132" customFormat="1" ht="25.5" hidden="1">
      <c r="A1057" s="219"/>
      <c r="B1057" s="211" t="s">
        <v>54</v>
      </c>
      <c r="C1057" s="243"/>
      <c r="D1057" s="125" t="s">
        <v>20</v>
      </c>
      <c r="E1057" s="125" t="s">
        <v>20</v>
      </c>
      <c r="F1057" s="227" t="s">
        <v>218</v>
      </c>
      <c r="G1057" s="125" t="s">
        <v>48</v>
      </c>
      <c r="H1057" s="215">
        <f>I1057+J1057+K1057+L1057</f>
        <v>0</v>
      </c>
      <c r="I1057" s="216">
        <v>0</v>
      </c>
      <c r="J1057" s="282">
        <v>0</v>
      </c>
      <c r="K1057" s="282">
        <v>0</v>
      </c>
      <c r="L1057" s="282">
        <v>0</v>
      </c>
    </row>
    <row r="1058" spans="1:12" s="132" customFormat="1" ht="25.5">
      <c r="A1058" s="190"/>
      <c r="B1058" s="191" t="s">
        <v>162</v>
      </c>
      <c r="C1058" s="191"/>
      <c r="D1058" s="119" t="s">
        <v>20</v>
      </c>
      <c r="E1058" s="119" t="s">
        <v>21</v>
      </c>
      <c r="F1058" s="119"/>
      <c r="G1058" s="119"/>
      <c r="H1058" s="153">
        <f>I1058+J1058+K1058+L1058</f>
        <v>532</v>
      </c>
      <c r="I1058" s="153">
        <f>I1059</f>
        <v>432</v>
      </c>
      <c r="J1058" s="153">
        <f t="shared" ref="J1058:L1058" si="501">J1059</f>
        <v>0</v>
      </c>
      <c r="K1058" s="153">
        <f t="shared" si="501"/>
        <v>0</v>
      </c>
      <c r="L1058" s="153">
        <f t="shared" si="501"/>
        <v>100</v>
      </c>
    </row>
    <row r="1059" spans="1:12" s="132" customFormat="1" ht="38.25">
      <c r="A1059" s="129"/>
      <c r="B1059" s="95" t="s">
        <v>161</v>
      </c>
      <c r="C1059" s="95"/>
      <c r="D1059" s="96" t="s">
        <v>20</v>
      </c>
      <c r="E1059" s="96" t="s">
        <v>21</v>
      </c>
      <c r="F1059" s="96" t="s">
        <v>301</v>
      </c>
      <c r="G1059" s="119"/>
      <c r="H1059" s="153">
        <f t="shared" si="486"/>
        <v>532</v>
      </c>
      <c r="I1059" s="154">
        <f>I1060+I1086+I1093</f>
        <v>432</v>
      </c>
      <c r="J1059" s="154">
        <f t="shared" ref="J1059:L1059" si="502">J1060+J1086+J1093</f>
        <v>0</v>
      </c>
      <c r="K1059" s="154">
        <f t="shared" si="502"/>
        <v>0</v>
      </c>
      <c r="L1059" s="154">
        <f t="shared" si="502"/>
        <v>100</v>
      </c>
    </row>
    <row r="1060" spans="1:12" s="132" customFormat="1" ht="25.5" hidden="1">
      <c r="A1060" s="129"/>
      <c r="B1060" s="95" t="s">
        <v>302</v>
      </c>
      <c r="C1060" s="95"/>
      <c r="D1060" s="96" t="s">
        <v>20</v>
      </c>
      <c r="E1060" s="96" t="s">
        <v>21</v>
      </c>
      <c r="F1060" s="96" t="s">
        <v>303</v>
      </c>
      <c r="G1060" s="119"/>
      <c r="H1060" s="153">
        <f>I1060+J1060+K1060+L1060</f>
        <v>0</v>
      </c>
      <c r="I1060" s="154">
        <f>I1061</f>
        <v>0</v>
      </c>
      <c r="J1060" s="154">
        <f t="shared" ref="J1060:L1060" si="503">J1061</f>
        <v>0</v>
      </c>
      <c r="K1060" s="154">
        <f t="shared" si="503"/>
        <v>0</v>
      </c>
      <c r="L1060" s="154">
        <f t="shared" si="503"/>
        <v>0</v>
      </c>
    </row>
    <row r="1061" spans="1:12" s="132" customFormat="1" ht="38.25" hidden="1">
      <c r="A1061" s="129"/>
      <c r="B1061" s="95" t="s">
        <v>324</v>
      </c>
      <c r="C1061" s="95"/>
      <c r="D1061" s="96" t="s">
        <v>20</v>
      </c>
      <c r="E1061" s="96" t="s">
        <v>21</v>
      </c>
      <c r="F1061" s="96" t="s">
        <v>325</v>
      </c>
      <c r="G1061" s="119"/>
      <c r="H1061" s="153">
        <f>SUM(I1061:L1061)</f>
        <v>0</v>
      </c>
      <c r="I1061" s="154">
        <f>I1062+I1066+I1079</f>
        <v>0</v>
      </c>
      <c r="J1061" s="154">
        <f t="shared" ref="J1061:L1061" si="504">J1062+J1066+J1079</f>
        <v>0</v>
      </c>
      <c r="K1061" s="154">
        <f t="shared" si="504"/>
        <v>0</v>
      </c>
      <c r="L1061" s="154">
        <f t="shared" si="504"/>
        <v>0</v>
      </c>
    </row>
    <row r="1062" spans="1:12" s="132" customFormat="1" ht="38.25" hidden="1">
      <c r="A1062" s="129"/>
      <c r="B1062" s="95" t="s">
        <v>200</v>
      </c>
      <c r="C1062" s="95"/>
      <c r="D1062" s="96" t="s">
        <v>20</v>
      </c>
      <c r="E1062" s="96" t="s">
        <v>21</v>
      </c>
      <c r="F1062" s="96" t="s">
        <v>326</v>
      </c>
      <c r="G1062" s="96"/>
      <c r="H1062" s="153">
        <f>SUM(I1062:L1062)</f>
        <v>0</v>
      </c>
      <c r="I1062" s="154">
        <f>I1063</f>
        <v>0</v>
      </c>
      <c r="J1062" s="154">
        <f t="shared" ref="J1062:L1062" si="505">J1063</f>
        <v>0</v>
      </c>
      <c r="K1062" s="154">
        <f t="shared" si="505"/>
        <v>0</v>
      </c>
      <c r="L1062" s="154">
        <f t="shared" si="505"/>
        <v>0</v>
      </c>
    </row>
    <row r="1063" spans="1:12" s="132" customFormat="1" ht="51" hidden="1">
      <c r="A1063" s="129"/>
      <c r="B1063" s="95" t="s">
        <v>88</v>
      </c>
      <c r="C1063" s="95"/>
      <c r="D1063" s="96" t="s">
        <v>20</v>
      </c>
      <c r="E1063" s="96" t="s">
        <v>21</v>
      </c>
      <c r="F1063" s="96" t="s">
        <v>326</v>
      </c>
      <c r="G1063" s="96" t="s">
        <v>49</v>
      </c>
      <c r="H1063" s="153">
        <f t="shared" ref="H1063:H1076" si="506">I1063+J1063+K1063+L1063</f>
        <v>0</v>
      </c>
      <c r="I1063" s="154">
        <f t="shared" ref="I1063:L1064" si="507">I1064</f>
        <v>0</v>
      </c>
      <c r="J1063" s="154">
        <f t="shared" si="507"/>
        <v>0</v>
      </c>
      <c r="K1063" s="154">
        <f t="shared" si="507"/>
        <v>0</v>
      </c>
      <c r="L1063" s="154">
        <f t="shared" si="507"/>
        <v>0</v>
      </c>
    </row>
    <row r="1064" spans="1:12" s="132" customFormat="1" hidden="1">
      <c r="A1064" s="129"/>
      <c r="B1064" s="95" t="s">
        <v>66</v>
      </c>
      <c r="C1064" s="95"/>
      <c r="D1064" s="96" t="s">
        <v>20</v>
      </c>
      <c r="E1064" s="96" t="s">
        <v>21</v>
      </c>
      <c r="F1064" s="96" t="s">
        <v>326</v>
      </c>
      <c r="G1064" s="96" t="s">
        <v>64</v>
      </c>
      <c r="H1064" s="153">
        <f t="shared" si="506"/>
        <v>0</v>
      </c>
      <c r="I1064" s="154">
        <f t="shared" si="507"/>
        <v>0</v>
      </c>
      <c r="J1064" s="154">
        <f t="shared" si="507"/>
        <v>0</v>
      </c>
      <c r="K1064" s="154">
        <f t="shared" si="507"/>
        <v>0</v>
      </c>
      <c r="L1064" s="154">
        <f t="shared" si="507"/>
        <v>0</v>
      </c>
    </row>
    <row r="1065" spans="1:12" s="132" customFormat="1" ht="76.5" hidden="1">
      <c r="A1065" s="129"/>
      <c r="B1065" s="95" t="s">
        <v>83</v>
      </c>
      <c r="C1065" s="95"/>
      <c r="D1065" s="96" t="s">
        <v>20</v>
      </c>
      <c r="E1065" s="96" t="s">
        <v>21</v>
      </c>
      <c r="F1065" s="96" t="s">
        <v>326</v>
      </c>
      <c r="G1065" s="96" t="s">
        <v>65</v>
      </c>
      <c r="H1065" s="153">
        <f t="shared" si="506"/>
        <v>0</v>
      </c>
      <c r="I1065" s="154">
        <v>0</v>
      </c>
      <c r="J1065" s="154">
        <v>0</v>
      </c>
      <c r="K1065" s="154">
        <v>0</v>
      </c>
      <c r="L1065" s="154">
        <v>0</v>
      </c>
    </row>
    <row r="1066" spans="1:12" s="132" customFormat="1" ht="25.5" hidden="1">
      <c r="A1066" s="129"/>
      <c r="B1066" s="95" t="s">
        <v>124</v>
      </c>
      <c r="C1066" s="95"/>
      <c r="D1066" s="96" t="s">
        <v>20</v>
      </c>
      <c r="E1066" s="96" t="s">
        <v>21</v>
      </c>
      <c r="F1066" s="96" t="s">
        <v>329</v>
      </c>
      <c r="G1066" s="96"/>
      <c r="H1066" s="153">
        <f t="shared" si="506"/>
        <v>0</v>
      </c>
      <c r="I1066" s="154">
        <f>I1067+I1071+I1075</f>
        <v>0</v>
      </c>
      <c r="J1066" s="154">
        <f t="shared" ref="J1066:L1067" si="508">J1067</f>
        <v>0</v>
      </c>
      <c r="K1066" s="154">
        <f t="shared" si="508"/>
        <v>0</v>
      </c>
      <c r="L1066" s="154">
        <f t="shared" si="508"/>
        <v>0</v>
      </c>
    </row>
    <row r="1067" spans="1:12" s="132" customFormat="1" ht="89.25" hidden="1">
      <c r="A1067" s="129"/>
      <c r="B1067" s="95" t="s">
        <v>55</v>
      </c>
      <c r="C1067" s="95"/>
      <c r="D1067" s="96" t="s">
        <v>20</v>
      </c>
      <c r="E1067" s="96" t="s">
        <v>21</v>
      </c>
      <c r="F1067" s="96" t="s">
        <v>329</v>
      </c>
      <c r="G1067" s="96" t="s">
        <v>56</v>
      </c>
      <c r="H1067" s="153">
        <f t="shared" si="506"/>
        <v>0</v>
      </c>
      <c r="I1067" s="154">
        <f>I1068</f>
        <v>0</v>
      </c>
      <c r="J1067" s="154">
        <f t="shared" si="508"/>
        <v>0</v>
      </c>
      <c r="K1067" s="154">
        <f t="shared" si="508"/>
        <v>0</v>
      </c>
      <c r="L1067" s="154">
        <f t="shared" si="508"/>
        <v>0</v>
      </c>
    </row>
    <row r="1068" spans="1:12" s="132" customFormat="1" ht="38.25" hidden="1">
      <c r="A1068" s="129"/>
      <c r="B1068" s="95" t="s">
        <v>104</v>
      </c>
      <c r="C1068" s="95"/>
      <c r="D1068" s="96" t="s">
        <v>20</v>
      </c>
      <c r="E1068" s="96" t="s">
        <v>21</v>
      </c>
      <c r="F1068" s="96" t="s">
        <v>329</v>
      </c>
      <c r="G1068" s="96" t="s">
        <v>105</v>
      </c>
      <c r="H1068" s="153">
        <f t="shared" si="506"/>
        <v>0</v>
      </c>
      <c r="I1068" s="154">
        <f>I1069+I1070</f>
        <v>0</v>
      </c>
      <c r="J1068" s="154">
        <f>J1069+J1070</f>
        <v>0</v>
      </c>
      <c r="K1068" s="154">
        <f>K1069+K1070</f>
        <v>0</v>
      </c>
      <c r="L1068" s="154">
        <f>L1069+L1070</f>
        <v>0</v>
      </c>
    </row>
    <row r="1069" spans="1:12" s="132" customFormat="1" ht="25.5" hidden="1">
      <c r="A1069" s="129"/>
      <c r="B1069" s="95" t="s">
        <v>214</v>
      </c>
      <c r="C1069" s="95"/>
      <c r="D1069" s="96" t="s">
        <v>20</v>
      </c>
      <c r="E1069" s="96" t="s">
        <v>21</v>
      </c>
      <c r="F1069" s="96" t="s">
        <v>329</v>
      </c>
      <c r="G1069" s="96" t="s">
        <v>107</v>
      </c>
      <c r="H1069" s="153">
        <f t="shared" si="506"/>
        <v>0</v>
      </c>
      <c r="I1069" s="154">
        <v>0</v>
      </c>
      <c r="J1069" s="154">
        <v>0</v>
      </c>
      <c r="K1069" s="154">
        <v>0</v>
      </c>
      <c r="L1069" s="154">
        <v>0</v>
      </c>
    </row>
    <row r="1070" spans="1:12" s="132" customFormat="1" ht="51" hidden="1">
      <c r="A1070" s="129"/>
      <c r="B1070" s="95" t="s">
        <v>108</v>
      </c>
      <c r="C1070" s="95"/>
      <c r="D1070" s="96" t="s">
        <v>20</v>
      </c>
      <c r="E1070" s="96" t="s">
        <v>21</v>
      </c>
      <c r="F1070" s="96" t="s">
        <v>329</v>
      </c>
      <c r="G1070" s="96" t="s">
        <v>109</v>
      </c>
      <c r="H1070" s="153">
        <f t="shared" si="506"/>
        <v>0</v>
      </c>
      <c r="I1070" s="154">
        <v>0</v>
      </c>
      <c r="J1070" s="154">
        <v>0</v>
      </c>
      <c r="K1070" s="154">
        <v>0</v>
      </c>
      <c r="L1070" s="154">
        <v>0</v>
      </c>
    </row>
    <row r="1071" spans="1:12" s="132" customFormat="1" ht="38.25" hidden="1">
      <c r="A1071" s="129"/>
      <c r="B1071" s="95" t="s">
        <v>86</v>
      </c>
      <c r="C1071" s="95"/>
      <c r="D1071" s="96" t="s">
        <v>20</v>
      </c>
      <c r="E1071" s="96" t="s">
        <v>21</v>
      </c>
      <c r="F1071" s="96" t="s">
        <v>329</v>
      </c>
      <c r="G1071" s="96" t="s">
        <v>57</v>
      </c>
      <c r="H1071" s="153">
        <f t="shared" si="506"/>
        <v>0</v>
      </c>
      <c r="I1071" s="154">
        <f>I1072</f>
        <v>0</v>
      </c>
      <c r="J1071" s="154">
        <f>J1072</f>
        <v>0</v>
      </c>
      <c r="K1071" s="154">
        <f>K1072</f>
        <v>0</v>
      </c>
      <c r="L1071" s="154">
        <f>L1072</f>
        <v>0</v>
      </c>
    </row>
    <row r="1072" spans="1:12" s="132" customFormat="1" ht="38.25" hidden="1">
      <c r="A1072" s="129"/>
      <c r="B1072" s="95" t="s">
        <v>58</v>
      </c>
      <c r="C1072" s="95"/>
      <c r="D1072" s="96" t="s">
        <v>20</v>
      </c>
      <c r="E1072" s="96" t="s">
        <v>21</v>
      </c>
      <c r="F1072" s="96" t="s">
        <v>329</v>
      </c>
      <c r="G1072" s="96" t="s">
        <v>59</v>
      </c>
      <c r="H1072" s="153">
        <f t="shared" si="506"/>
        <v>0</v>
      </c>
      <c r="I1072" s="154">
        <f>I1074+I1073</f>
        <v>0</v>
      </c>
      <c r="J1072" s="154">
        <f>J1074+J1073</f>
        <v>0</v>
      </c>
      <c r="K1072" s="154">
        <f>K1074+K1073</f>
        <v>0</v>
      </c>
      <c r="L1072" s="154">
        <f>L1074+L1073</f>
        <v>0</v>
      </c>
    </row>
    <row r="1073" spans="1:12" s="132" customFormat="1" ht="38.25" hidden="1">
      <c r="A1073" s="129"/>
      <c r="B1073" s="95" t="s">
        <v>63</v>
      </c>
      <c r="C1073" s="95"/>
      <c r="D1073" s="96" t="s">
        <v>20</v>
      </c>
      <c r="E1073" s="96" t="s">
        <v>21</v>
      </c>
      <c r="F1073" s="96" t="s">
        <v>329</v>
      </c>
      <c r="G1073" s="96" t="s">
        <v>62</v>
      </c>
      <c r="H1073" s="153">
        <f t="shared" si="506"/>
        <v>0</v>
      </c>
      <c r="I1073" s="154">
        <v>0</v>
      </c>
      <c r="J1073" s="154">
        <v>0</v>
      </c>
      <c r="K1073" s="154">
        <v>0</v>
      </c>
      <c r="L1073" s="154">
        <v>0</v>
      </c>
    </row>
    <row r="1074" spans="1:12" s="132" customFormat="1" ht="38.25" hidden="1">
      <c r="A1074" s="129"/>
      <c r="B1074" s="95" t="s">
        <v>60</v>
      </c>
      <c r="C1074" s="95"/>
      <c r="D1074" s="96" t="s">
        <v>20</v>
      </c>
      <c r="E1074" s="96" t="s">
        <v>21</v>
      </c>
      <c r="F1074" s="96" t="s">
        <v>329</v>
      </c>
      <c r="G1074" s="96" t="s">
        <v>61</v>
      </c>
      <c r="H1074" s="153">
        <f t="shared" si="506"/>
        <v>0</v>
      </c>
      <c r="I1074" s="154">
        <v>0</v>
      </c>
      <c r="J1074" s="154">
        <v>0</v>
      </c>
      <c r="K1074" s="154">
        <v>0</v>
      </c>
      <c r="L1074" s="154">
        <v>0</v>
      </c>
    </row>
    <row r="1075" spans="1:12" s="132" customFormat="1" hidden="1">
      <c r="A1075" s="129"/>
      <c r="B1075" s="194" t="s">
        <v>71</v>
      </c>
      <c r="C1075" s="95"/>
      <c r="D1075" s="96" t="s">
        <v>20</v>
      </c>
      <c r="E1075" s="96" t="s">
        <v>21</v>
      </c>
      <c r="F1075" s="96" t="s">
        <v>329</v>
      </c>
      <c r="G1075" s="96" t="s">
        <v>72</v>
      </c>
      <c r="H1075" s="153">
        <f t="shared" si="506"/>
        <v>0</v>
      </c>
      <c r="I1075" s="154">
        <f>I1076</f>
        <v>0</v>
      </c>
      <c r="J1075" s="154">
        <f t="shared" ref="J1075:L1075" si="509">J1076</f>
        <v>0</v>
      </c>
      <c r="K1075" s="154">
        <f t="shared" si="509"/>
        <v>0</v>
      </c>
      <c r="L1075" s="154">
        <f t="shared" si="509"/>
        <v>0</v>
      </c>
    </row>
    <row r="1076" spans="1:12" s="132" customFormat="1" ht="25.5" hidden="1">
      <c r="A1076" s="129"/>
      <c r="B1076" s="194" t="s">
        <v>73</v>
      </c>
      <c r="C1076" s="95"/>
      <c r="D1076" s="96" t="s">
        <v>20</v>
      </c>
      <c r="E1076" s="96" t="s">
        <v>21</v>
      </c>
      <c r="F1076" s="96" t="s">
        <v>329</v>
      </c>
      <c r="G1076" s="96" t="s">
        <v>74</v>
      </c>
      <c r="H1076" s="153">
        <f t="shared" si="506"/>
        <v>0</v>
      </c>
      <c r="I1076" s="154">
        <f>I1077+I1078</f>
        <v>0</v>
      </c>
      <c r="J1076" s="154">
        <f t="shared" ref="J1076:L1076" si="510">J1077+J1078</f>
        <v>0</v>
      </c>
      <c r="K1076" s="154">
        <f t="shared" si="510"/>
        <v>0</v>
      </c>
      <c r="L1076" s="154">
        <f t="shared" si="510"/>
        <v>0</v>
      </c>
    </row>
    <row r="1077" spans="1:12" s="132" customFormat="1" ht="25.5" hidden="1">
      <c r="A1077" s="129"/>
      <c r="B1077" s="194" t="s">
        <v>294</v>
      </c>
      <c r="C1077" s="95"/>
      <c r="D1077" s="96" t="s">
        <v>20</v>
      </c>
      <c r="E1077" s="96" t="s">
        <v>21</v>
      </c>
      <c r="F1077" s="96" t="s">
        <v>329</v>
      </c>
      <c r="G1077" s="96" t="s">
        <v>295</v>
      </c>
      <c r="H1077" s="153">
        <f>SUM(I1077:L1077)</f>
        <v>0</v>
      </c>
      <c r="I1077" s="154">
        <v>0</v>
      </c>
      <c r="J1077" s="154">
        <v>0</v>
      </c>
      <c r="K1077" s="154">
        <v>0</v>
      </c>
      <c r="L1077" s="154">
        <v>0</v>
      </c>
    </row>
    <row r="1078" spans="1:12" s="132" customFormat="1" hidden="1">
      <c r="A1078" s="129"/>
      <c r="B1078" s="194" t="s">
        <v>261</v>
      </c>
      <c r="C1078" s="95"/>
      <c r="D1078" s="96" t="s">
        <v>20</v>
      </c>
      <c r="E1078" s="96" t="s">
        <v>21</v>
      </c>
      <c r="F1078" s="96" t="s">
        <v>329</v>
      </c>
      <c r="G1078" s="96" t="s">
        <v>76</v>
      </c>
      <c r="H1078" s="153">
        <f>I1078+J1078+K1078+L1078</f>
        <v>0</v>
      </c>
      <c r="I1078" s="154">
        <v>0</v>
      </c>
      <c r="J1078" s="154">
        <v>0</v>
      </c>
      <c r="K1078" s="154">
        <v>0</v>
      </c>
      <c r="L1078" s="154">
        <v>0</v>
      </c>
    </row>
    <row r="1079" spans="1:12" s="128" customFormat="1" ht="153" hidden="1">
      <c r="A1079" s="129"/>
      <c r="B1079" s="57" t="s">
        <v>574</v>
      </c>
      <c r="C1079" s="95"/>
      <c r="D1079" s="125" t="s">
        <v>20</v>
      </c>
      <c r="E1079" s="96" t="s">
        <v>21</v>
      </c>
      <c r="F1079" s="96" t="s">
        <v>573</v>
      </c>
      <c r="G1079" s="119"/>
      <c r="H1079" s="153">
        <f>I1079+J1079+K1079+L1079</f>
        <v>0</v>
      </c>
      <c r="I1079" s="154">
        <v>0</v>
      </c>
      <c r="J1079" s="154">
        <f>J1080+J1083</f>
        <v>0</v>
      </c>
      <c r="K1079" s="154">
        <v>0</v>
      </c>
      <c r="L1079" s="154">
        <v>0</v>
      </c>
    </row>
    <row r="1080" spans="1:12" s="128" customFormat="1" ht="89.25" hidden="1">
      <c r="A1080" s="129"/>
      <c r="B1080" s="95" t="s">
        <v>55</v>
      </c>
      <c r="C1080" s="130"/>
      <c r="D1080" s="125" t="s">
        <v>20</v>
      </c>
      <c r="E1080" s="96" t="s">
        <v>21</v>
      </c>
      <c r="F1080" s="96" t="s">
        <v>573</v>
      </c>
      <c r="G1080" s="96" t="s">
        <v>56</v>
      </c>
      <c r="H1080" s="153">
        <f t="shared" ref="H1080:H1082" si="511">SUM(I1080:L1080)</f>
        <v>0</v>
      </c>
      <c r="I1080" s="154">
        <f t="shared" ref="I1080:L1081" si="512">I1081</f>
        <v>0</v>
      </c>
      <c r="J1080" s="154">
        <f>J1081</f>
        <v>0</v>
      </c>
      <c r="K1080" s="154">
        <f t="shared" si="512"/>
        <v>0</v>
      </c>
      <c r="L1080" s="154">
        <f t="shared" si="512"/>
        <v>0</v>
      </c>
    </row>
    <row r="1081" spans="1:12" s="131" customFormat="1" ht="38.25" hidden="1">
      <c r="A1081" s="129"/>
      <c r="B1081" s="95" t="s">
        <v>104</v>
      </c>
      <c r="C1081" s="130"/>
      <c r="D1081" s="125" t="s">
        <v>20</v>
      </c>
      <c r="E1081" s="96" t="s">
        <v>21</v>
      </c>
      <c r="F1081" s="96" t="s">
        <v>573</v>
      </c>
      <c r="G1081" s="96" t="s">
        <v>105</v>
      </c>
      <c r="H1081" s="153">
        <f t="shared" si="511"/>
        <v>0</v>
      </c>
      <c r="I1081" s="154">
        <f t="shared" si="512"/>
        <v>0</v>
      </c>
      <c r="J1081" s="154">
        <f>J1082</f>
        <v>0</v>
      </c>
      <c r="K1081" s="154">
        <f t="shared" si="512"/>
        <v>0</v>
      </c>
      <c r="L1081" s="154">
        <f t="shared" si="512"/>
        <v>0</v>
      </c>
    </row>
    <row r="1082" spans="1:12" s="132" customFormat="1" ht="25.5" hidden="1">
      <c r="A1082" s="129"/>
      <c r="B1082" s="95" t="s">
        <v>214</v>
      </c>
      <c r="C1082" s="130"/>
      <c r="D1082" s="125" t="s">
        <v>20</v>
      </c>
      <c r="E1082" s="96" t="s">
        <v>21</v>
      </c>
      <c r="F1082" s="96" t="s">
        <v>573</v>
      </c>
      <c r="G1082" s="96" t="s">
        <v>107</v>
      </c>
      <c r="H1082" s="153">
        <f t="shared" si="511"/>
        <v>0</v>
      </c>
      <c r="I1082" s="154">
        <v>0</v>
      </c>
      <c r="J1082" s="154">
        <v>0</v>
      </c>
      <c r="K1082" s="154">
        <v>0</v>
      </c>
      <c r="L1082" s="154">
        <v>0</v>
      </c>
    </row>
    <row r="1083" spans="1:12" s="132" customFormat="1" ht="38.25" hidden="1">
      <c r="A1083" s="129"/>
      <c r="B1083" s="95" t="s">
        <v>86</v>
      </c>
      <c r="C1083" s="95"/>
      <c r="D1083" s="96" t="s">
        <v>20</v>
      </c>
      <c r="E1083" s="96" t="s">
        <v>21</v>
      </c>
      <c r="F1083" s="96" t="s">
        <v>573</v>
      </c>
      <c r="G1083" s="96" t="s">
        <v>57</v>
      </c>
      <c r="H1083" s="153">
        <f t="shared" ref="H1083:H1085" si="513">I1083+J1083+K1083+L1083</f>
        <v>0</v>
      </c>
      <c r="I1083" s="154">
        <f>I1084</f>
        <v>0</v>
      </c>
      <c r="J1083" s="154">
        <f>J1084</f>
        <v>0</v>
      </c>
      <c r="K1083" s="154">
        <f>K1084</f>
        <v>0</v>
      </c>
      <c r="L1083" s="154">
        <f>L1084</f>
        <v>0</v>
      </c>
    </row>
    <row r="1084" spans="1:12" s="132" customFormat="1" ht="38.25" hidden="1">
      <c r="A1084" s="129"/>
      <c r="B1084" s="95" t="s">
        <v>58</v>
      </c>
      <c r="C1084" s="95"/>
      <c r="D1084" s="96" t="s">
        <v>20</v>
      </c>
      <c r="E1084" s="96" t="s">
        <v>21</v>
      </c>
      <c r="F1084" s="96" t="s">
        <v>573</v>
      </c>
      <c r="G1084" s="96" t="s">
        <v>59</v>
      </c>
      <c r="H1084" s="153">
        <f t="shared" si="513"/>
        <v>0</v>
      </c>
      <c r="I1084" s="154">
        <f>I1085</f>
        <v>0</v>
      </c>
      <c r="J1084" s="154">
        <f t="shared" ref="J1084:L1084" si="514">J1085</f>
        <v>0</v>
      </c>
      <c r="K1084" s="154">
        <f t="shared" si="514"/>
        <v>0</v>
      </c>
      <c r="L1084" s="154">
        <f t="shared" si="514"/>
        <v>0</v>
      </c>
    </row>
    <row r="1085" spans="1:12" s="132" customFormat="1" ht="38.25" hidden="1">
      <c r="A1085" s="129"/>
      <c r="B1085" s="95" t="s">
        <v>60</v>
      </c>
      <c r="C1085" s="95"/>
      <c r="D1085" s="96" t="s">
        <v>20</v>
      </c>
      <c r="E1085" s="96" t="s">
        <v>21</v>
      </c>
      <c r="F1085" s="96" t="s">
        <v>573</v>
      </c>
      <c r="G1085" s="96" t="s">
        <v>61</v>
      </c>
      <c r="H1085" s="153">
        <f t="shared" si="513"/>
        <v>0</v>
      </c>
      <c r="I1085" s="154">
        <v>0</v>
      </c>
      <c r="J1085" s="154">
        <v>0</v>
      </c>
      <c r="K1085" s="154">
        <v>0</v>
      </c>
      <c r="L1085" s="154">
        <v>0</v>
      </c>
    </row>
    <row r="1086" spans="1:12" s="132" customFormat="1" ht="25.5">
      <c r="A1086" s="129"/>
      <c r="B1086" s="95" t="s">
        <v>327</v>
      </c>
      <c r="C1086" s="95"/>
      <c r="D1086" s="96" t="s">
        <v>20</v>
      </c>
      <c r="E1086" s="96" t="s">
        <v>21</v>
      </c>
      <c r="F1086" s="96" t="s">
        <v>328</v>
      </c>
      <c r="G1086" s="96"/>
      <c r="H1086" s="153">
        <f>SUM(I1086:L1086)</f>
        <v>432</v>
      </c>
      <c r="I1086" s="154">
        <f>I1087</f>
        <v>432</v>
      </c>
      <c r="J1086" s="154">
        <f t="shared" ref="J1086:L1089" si="515">J1087</f>
        <v>0</v>
      </c>
      <c r="K1086" s="154">
        <f t="shared" si="515"/>
        <v>0</v>
      </c>
      <c r="L1086" s="154">
        <f t="shared" si="515"/>
        <v>0</v>
      </c>
    </row>
    <row r="1087" spans="1:12" s="240" customFormat="1" ht="25.5">
      <c r="A1087" s="129"/>
      <c r="B1087" s="95" t="s">
        <v>539</v>
      </c>
      <c r="C1087" s="95"/>
      <c r="D1087" s="96" t="s">
        <v>20</v>
      </c>
      <c r="E1087" s="96" t="s">
        <v>21</v>
      </c>
      <c r="F1087" s="96" t="s">
        <v>541</v>
      </c>
      <c r="G1087" s="96"/>
      <c r="H1087" s="153">
        <f>SUM(I1087:L1087)</f>
        <v>432</v>
      </c>
      <c r="I1087" s="154">
        <f>I1088</f>
        <v>432</v>
      </c>
      <c r="J1087" s="154">
        <f t="shared" si="515"/>
        <v>0</v>
      </c>
      <c r="K1087" s="154">
        <f t="shared" si="515"/>
        <v>0</v>
      </c>
      <c r="L1087" s="154">
        <f t="shared" si="515"/>
        <v>0</v>
      </c>
    </row>
    <row r="1088" spans="1:12" s="132" customFormat="1" ht="57" customHeight="1">
      <c r="A1088" s="129"/>
      <c r="B1088" s="95" t="s">
        <v>88</v>
      </c>
      <c r="C1088" s="95"/>
      <c r="D1088" s="96" t="s">
        <v>20</v>
      </c>
      <c r="E1088" s="96" t="s">
        <v>21</v>
      </c>
      <c r="F1088" s="96" t="s">
        <v>541</v>
      </c>
      <c r="G1088" s="96" t="s">
        <v>49</v>
      </c>
      <c r="H1088" s="153">
        <f t="shared" ref="H1088:H1090" si="516">SUM(I1088:L1088)</f>
        <v>432</v>
      </c>
      <c r="I1088" s="154">
        <f>I1089+I1091</f>
        <v>432</v>
      </c>
      <c r="J1088" s="154">
        <f t="shared" si="515"/>
        <v>0</v>
      </c>
      <c r="K1088" s="154">
        <f t="shared" si="515"/>
        <v>0</v>
      </c>
      <c r="L1088" s="154">
        <f t="shared" si="515"/>
        <v>0</v>
      </c>
    </row>
    <row r="1089" spans="1:12" s="131" customFormat="1">
      <c r="A1089" s="129"/>
      <c r="B1089" s="95" t="s">
        <v>51</v>
      </c>
      <c r="C1089" s="95"/>
      <c r="D1089" s="96" t="s">
        <v>20</v>
      </c>
      <c r="E1089" s="96" t="s">
        <v>21</v>
      </c>
      <c r="F1089" s="96" t="s">
        <v>541</v>
      </c>
      <c r="G1089" s="96" t="s">
        <v>50</v>
      </c>
      <c r="H1089" s="153">
        <f t="shared" si="516"/>
        <v>-50</v>
      </c>
      <c r="I1089" s="154">
        <f>I1090</f>
        <v>-50</v>
      </c>
      <c r="J1089" s="154">
        <f t="shared" si="515"/>
        <v>0</v>
      </c>
      <c r="K1089" s="154">
        <f t="shared" si="515"/>
        <v>0</v>
      </c>
      <c r="L1089" s="154">
        <f t="shared" si="515"/>
        <v>0</v>
      </c>
    </row>
    <row r="1090" spans="1:12" s="131" customFormat="1" ht="25.5">
      <c r="A1090" s="129"/>
      <c r="B1090" s="95" t="s">
        <v>54</v>
      </c>
      <c r="C1090" s="95"/>
      <c r="D1090" s="96" t="s">
        <v>20</v>
      </c>
      <c r="E1090" s="96" t="s">
        <v>21</v>
      </c>
      <c r="F1090" s="96" t="s">
        <v>541</v>
      </c>
      <c r="G1090" s="96" t="s">
        <v>48</v>
      </c>
      <c r="H1090" s="153">
        <f t="shared" si="516"/>
        <v>-50</v>
      </c>
      <c r="I1090" s="154">
        <f>-50</f>
        <v>-50</v>
      </c>
      <c r="J1090" s="154">
        <v>0</v>
      </c>
      <c r="K1090" s="154">
        <v>0</v>
      </c>
      <c r="L1090" s="154">
        <v>0</v>
      </c>
    </row>
    <row r="1091" spans="1:12" s="132" customFormat="1">
      <c r="A1091" s="129"/>
      <c r="B1091" s="211" t="s">
        <v>66</v>
      </c>
      <c r="C1091" s="95"/>
      <c r="D1091" s="96" t="s">
        <v>20</v>
      </c>
      <c r="E1091" s="96" t="s">
        <v>21</v>
      </c>
      <c r="F1091" s="96" t="s">
        <v>541</v>
      </c>
      <c r="G1091" s="96" t="s">
        <v>64</v>
      </c>
      <c r="H1091" s="153">
        <f t="shared" ref="H1091:H1092" si="517">I1091+J1091+K1091+L1091</f>
        <v>482</v>
      </c>
      <c r="I1091" s="154">
        <f t="shared" ref="I1091:L1091" si="518">I1092</f>
        <v>482</v>
      </c>
      <c r="J1091" s="154">
        <f t="shared" si="518"/>
        <v>0</v>
      </c>
      <c r="K1091" s="154">
        <f t="shared" si="518"/>
        <v>0</v>
      </c>
      <c r="L1091" s="154">
        <f t="shared" si="518"/>
        <v>0</v>
      </c>
    </row>
    <row r="1092" spans="1:12" s="132" customFormat="1" ht="30" customHeight="1">
      <c r="A1092" s="129"/>
      <c r="B1092" s="211" t="s">
        <v>84</v>
      </c>
      <c r="C1092" s="95"/>
      <c r="D1092" s="96" t="s">
        <v>20</v>
      </c>
      <c r="E1092" s="96" t="s">
        <v>21</v>
      </c>
      <c r="F1092" s="96" t="s">
        <v>541</v>
      </c>
      <c r="G1092" s="96" t="s">
        <v>82</v>
      </c>
      <c r="H1092" s="153">
        <f t="shared" si="517"/>
        <v>482</v>
      </c>
      <c r="I1092" s="154">
        <f>272+210</f>
        <v>482</v>
      </c>
      <c r="J1092" s="154">
        <v>0</v>
      </c>
      <c r="K1092" s="154">
        <v>0</v>
      </c>
      <c r="L1092" s="154">
        <v>0</v>
      </c>
    </row>
    <row r="1093" spans="1:12" ht="38.25">
      <c r="A1093" s="129"/>
      <c r="B1093" s="95" t="s">
        <v>316</v>
      </c>
      <c r="C1093" s="95"/>
      <c r="D1093" s="96" t="s">
        <v>20</v>
      </c>
      <c r="E1093" s="96" t="s">
        <v>21</v>
      </c>
      <c r="F1093" s="96" t="s">
        <v>317</v>
      </c>
      <c r="G1093" s="96"/>
      <c r="H1093" s="153">
        <f t="shared" ref="H1093" si="519">I1093+J1093+K1093+L1093</f>
        <v>100</v>
      </c>
      <c r="I1093" s="154">
        <f>I1094+I1098</f>
        <v>0</v>
      </c>
      <c r="J1093" s="154">
        <f t="shared" ref="J1093:L1093" si="520">J1094+J1098</f>
        <v>0</v>
      </c>
      <c r="K1093" s="154">
        <f t="shared" si="520"/>
        <v>0</v>
      </c>
      <c r="L1093" s="154">
        <f t="shared" si="520"/>
        <v>100</v>
      </c>
    </row>
    <row r="1094" spans="1:12" s="132" customFormat="1" ht="25.5" hidden="1">
      <c r="A1094" s="129"/>
      <c r="B1094" s="95" t="s">
        <v>539</v>
      </c>
      <c r="C1094" s="95"/>
      <c r="D1094" s="96" t="s">
        <v>20</v>
      </c>
      <c r="E1094" s="96" t="s">
        <v>21</v>
      </c>
      <c r="F1094" s="96" t="s">
        <v>544</v>
      </c>
      <c r="G1094" s="96"/>
      <c r="H1094" s="153">
        <f>SUM(I1094:L1094)</f>
        <v>0</v>
      </c>
      <c r="I1094" s="154">
        <f>I1095</f>
        <v>0</v>
      </c>
      <c r="J1094" s="154">
        <f t="shared" ref="J1094:L1095" si="521">J1095</f>
        <v>0</v>
      </c>
      <c r="K1094" s="154">
        <f t="shared" si="521"/>
        <v>0</v>
      </c>
      <c r="L1094" s="154">
        <f t="shared" si="521"/>
        <v>0</v>
      </c>
    </row>
    <row r="1095" spans="1:12" s="132" customFormat="1" ht="51" hidden="1">
      <c r="A1095" s="129"/>
      <c r="B1095" s="95" t="s">
        <v>88</v>
      </c>
      <c r="C1095" s="95"/>
      <c r="D1095" s="96" t="s">
        <v>20</v>
      </c>
      <c r="E1095" s="96" t="s">
        <v>21</v>
      </c>
      <c r="F1095" s="96" t="s">
        <v>544</v>
      </c>
      <c r="G1095" s="96" t="s">
        <v>49</v>
      </c>
      <c r="H1095" s="153">
        <f t="shared" ref="H1095:H1097" si="522">I1095+J1095+K1095+L1095</f>
        <v>0</v>
      </c>
      <c r="I1095" s="154">
        <f>I1096</f>
        <v>0</v>
      </c>
      <c r="J1095" s="154">
        <f t="shared" si="521"/>
        <v>0</v>
      </c>
      <c r="K1095" s="154">
        <f t="shared" si="521"/>
        <v>0</v>
      </c>
      <c r="L1095" s="154">
        <f t="shared" si="521"/>
        <v>0</v>
      </c>
    </row>
    <row r="1096" spans="1:12" s="132" customFormat="1" hidden="1">
      <c r="A1096" s="129"/>
      <c r="B1096" s="211" t="s">
        <v>66</v>
      </c>
      <c r="C1096" s="95"/>
      <c r="D1096" s="96" t="s">
        <v>20</v>
      </c>
      <c r="E1096" s="96" t="s">
        <v>21</v>
      </c>
      <c r="F1096" s="96" t="s">
        <v>544</v>
      </c>
      <c r="G1096" s="96" t="s">
        <v>64</v>
      </c>
      <c r="H1096" s="153">
        <f t="shared" si="522"/>
        <v>0</v>
      </c>
      <c r="I1096" s="154">
        <f t="shared" ref="I1096:L1096" si="523">I1097</f>
        <v>0</v>
      </c>
      <c r="J1096" s="154">
        <f t="shared" si="523"/>
        <v>0</v>
      </c>
      <c r="K1096" s="154">
        <f t="shared" si="523"/>
        <v>0</v>
      </c>
      <c r="L1096" s="154">
        <f t="shared" si="523"/>
        <v>0</v>
      </c>
    </row>
    <row r="1097" spans="1:12" s="132" customFormat="1" ht="30" hidden="1" customHeight="1">
      <c r="A1097" s="129"/>
      <c r="B1097" s="211" t="s">
        <v>84</v>
      </c>
      <c r="C1097" s="95"/>
      <c r="D1097" s="96" t="s">
        <v>20</v>
      </c>
      <c r="E1097" s="96" t="s">
        <v>21</v>
      </c>
      <c r="F1097" s="96" t="s">
        <v>544</v>
      </c>
      <c r="G1097" s="96" t="s">
        <v>82</v>
      </c>
      <c r="H1097" s="153">
        <f t="shared" si="522"/>
        <v>0</v>
      </c>
      <c r="I1097" s="154">
        <v>0</v>
      </c>
      <c r="J1097" s="154">
        <v>0</v>
      </c>
      <c r="K1097" s="154">
        <v>0</v>
      </c>
      <c r="L1097" s="154">
        <v>0</v>
      </c>
    </row>
    <row r="1098" spans="1:12" s="132" customFormat="1" ht="63.75">
      <c r="A1098" s="129"/>
      <c r="B1098" s="211" t="s">
        <v>588</v>
      </c>
      <c r="C1098" s="95"/>
      <c r="D1098" s="96" t="s">
        <v>20</v>
      </c>
      <c r="E1098" s="96" t="s">
        <v>21</v>
      </c>
      <c r="F1098" s="96" t="s">
        <v>593</v>
      </c>
      <c r="G1098" s="96"/>
      <c r="H1098" s="153">
        <f>SUM(I1098:L1098)</f>
        <v>100</v>
      </c>
      <c r="I1098" s="154">
        <f>I1099</f>
        <v>0</v>
      </c>
      <c r="J1098" s="154">
        <f t="shared" ref="J1098:L1099" si="524">J1099</f>
        <v>0</v>
      </c>
      <c r="K1098" s="154">
        <f t="shared" ref="K1098" si="525">K1099</f>
        <v>0</v>
      </c>
      <c r="L1098" s="154">
        <f t="shared" ref="L1098" si="526">L1099</f>
        <v>100</v>
      </c>
    </row>
    <row r="1099" spans="1:12" s="132" customFormat="1" ht="49.5" customHeight="1">
      <c r="A1099" s="129"/>
      <c r="B1099" s="95" t="s">
        <v>88</v>
      </c>
      <c r="C1099" s="95"/>
      <c r="D1099" s="96" t="s">
        <v>20</v>
      </c>
      <c r="E1099" s="96" t="s">
        <v>21</v>
      </c>
      <c r="F1099" s="96" t="s">
        <v>593</v>
      </c>
      <c r="G1099" s="96" t="s">
        <v>49</v>
      </c>
      <c r="H1099" s="153">
        <f t="shared" ref="H1099:H1101" si="527">I1099+J1099+K1099+L1099</f>
        <v>100</v>
      </c>
      <c r="I1099" s="154">
        <f>I1100</f>
        <v>0</v>
      </c>
      <c r="J1099" s="154">
        <f t="shared" si="524"/>
        <v>0</v>
      </c>
      <c r="K1099" s="154">
        <f t="shared" si="524"/>
        <v>0</v>
      </c>
      <c r="L1099" s="154">
        <f t="shared" si="524"/>
        <v>100</v>
      </c>
    </row>
    <row r="1100" spans="1:12" s="132" customFormat="1">
      <c r="A1100" s="129"/>
      <c r="B1100" s="95" t="s">
        <v>51</v>
      </c>
      <c r="C1100" s="95"/>
      <c r="D1100" s="96" t="s">
        <v>20</v>
      </c>
      <c r="E1100" s="96" t="s">
        <v>21</v>
      </c>
      <c r="F1100" s="96" t="s">
        <v>593</v>
      </c>
      <c r="G1100" s="96" t="s">
        <v>50</v>
      </c>
      <c r="H1100" s="153">
        <f t="shared" si="527"/>
        <v>100</v>
      </c>
      <c r="I1100" s="154">
        <f t="shared" ref="I1100:L1100" si="528">I1101</f>
        <v>0</v>
      </c>
      <c r="J1100" s="154">
        <f t="shared" si="528"/>
        <v>0</v>
      </c>
      <c r="K1100" s="154">
        <f t="shared" si="528"/>
        <v>0</v>
      </c>
      <c r="L1100" s="154">
        <f t="shared" si="528"/>
        <v>100</v>
      </c>
    </row>
    <row r="1101" spans="1:12" s="132" customFormat="1" ht="30" customHeight="1">
      <c r="A1101" s="129"/>
      <c r="B1101" s="211" t="s">
        <v>84</v>
      </c>
      <c r="C1101" s="95"/>
      <c r="D1101" s="96" t="s">
        <v>20</v>
      </c>
      <c r="E1101" s="96" t="s">
        <v>21</v>
      </c>
      <c r="F1101" s="96" t="s">
        <v>593</v>
      </c>
      <c r="G1101" s="96" t="s">
        <v>82</v>
      </c>
      <c r="H1101" s="153">
        <f t="shared" si="527"/>
        <v>100</v>
      </c>
      <c r="I1101" s="154">
        <v>0</v>
      </c>
      <c r="J1101" s="154">
        <v>0</v>
      </c>
      <c r="K1101" s="154">
        <v>0</v>
      </c>
      <c r="L1101" s="154">
        <v>100</v>
      </c>
    </row>
    <row r="1102" spans="1:12" s="132" customFormat="1">
      <c r="A1102" s="190"/>
      <c r="B1102" s="276" t="s">
        <v>144</v>
      </c>
      <c r="C1102" s="191"/>
      <c r="D1102" s="119" t="s">
        <v>33</v>
      </c>
      <c r="E1102" s="119" t="s">
        <v>15</v>
      </c>
      <c r="F1102" s="119"/>
      <c r="G1102" s="119"/>
      <c r="H1102" s="153">
        <f t="shared" ref="H1102:H1103" si="529">SUM(I1102:L1102)</f>
        <v>5.9</v>
      </c>
      <c r="I1102" s="153">
        <f>I1103+I1113</f>
        <v>0</v>
      </c>
      <c r="J1102" s="153">
        <f t="shared" ref="J1102:L1102" si="530">J1103+J1113</f>
        <v>5.9</v>
      </c>
      <c r="K1102" s="153">
        <f t="shared" si="530"/>
        <v>0</v>
      </c>
      <c r="L1102" s="153">
        <f t="shared" si="530"/>
        <v>0</v>
      </c>
    </row>
    <row r="1103" spans="1:12" s="132" customFormat="1">
      <c r="A1103" s="190"/>
      <c r="B1103" s="276" t="s">
        <v>154</v>
      </c>
      <c r="C1103" s="130"/>
      <c r="D1103" s="119" t="s">
        <v>33</v>
      </c>
      <c r="E1103" s="119" t="s">
        <v>18</v>
      </c>
      <c r="F1103" s="119"/>
      <c r="G1103" s="119"/>
      <c r="H1103" s="153">
        <f t="shared" si="529"/>
        <v>0</v>
      </c>
      <c r="I1103" s="153">
        <f>I1104</f>
        <v>0</v>
      </c>
      <c r="J1103" s="153">
        <f t="shared" ref="J1103:L1107" si="531">J1104</f>
        <v>0</v>
      </c>
      <c r="K1103" s="153">
        <f t="shared" si="531"/>
        <v>0</v>
      </c>
      <c r="L1103" s="153">
        <f t="shared" si="531"/>
        <v>0</v>
      </c>
    </row>
    <row r="1104" spans="1:12" s="132" customFormat="1" ht="38.25">
      <c r="A1104" s="190"/>
      <c r="B1104" s="95" t="s">
        <v>161</v>
      </c>
      <c r="C1104" s="95"/>
      <c r="D1104" s="96" t="s">
        <v>33</v>
      </c>
      <c r="E1104" s="96" t="s">
        <v>18</v>
      </c>
      <c r="F1104" s="96" t="s">
        <v>301</v>
      </c>
      <c r="G1104" s="119"/>
      <c r="H1104" s="153">
        <f>SUM(I1104:L1104)</f>
        <v>0</v>
      </c>
      <c r="I1104" s="154">
        <f>I1105</f>
        <v>0</v>
      </c>
      <c r="J1104" s="154">
        <f t="shared" si="531"/>
        <v>0</v>
      </c>
      <c r="K1104" s="154">
        <f t="shared" si="531"/>
        <v>0</v>
      </c>
      <c r="L1104" s="154">
        <f t="shared" si="531"/>
        <v>0</v>
      </c>
    </row>
    <row r="1105" spans="1:12" s="132" customFormat="1" ht="25.5">
      <c r="A1105" s="190"/>
      <c r="B1105" s="95" t="s">
        <v>302</v>
      </c>
      <c r="C1105" s="95"/>
      <c r="D1105" s="96" t="s">
        <v>33</v>
      </c>
      <c r="E1105" s="96" t="s">
        <v>18</v>
      </c>
      <c r="F1105" s="96" t="s">
        <v>303</v>
      </c>
      <c r="G1105" s="119"/>
      <c r="H1105" s="153">
        <f>SUM(I1105:L1105)</f>
        <v>0</v>
      </c>
      <c r="I1105" s="154">
        <f>I1106</f>
        <v>0</v>
      </c>
      <c r="J1105" s="154">
        <f t="shared" si="531"/>
        <v>0</v>
      </c>
      <c r="K1105" s="154">
        <f t="shared" si="531"/>
        <v>0</v>
      </c>
      <c r="L1105" s="154">
        <f t="shared" si="531"/>
        <v>0</v>
      </c>
    </row>
    <row r="1106" spans="1:12" s="132" customFormat="1" ht="25.5">
      <c r="A1106" s="190"/>
      <c r="B1106" s="211" t="s">
        <v>304</v>
      </c>
      <c r="C1106" s="243"/>
      <c r="D1106" s="96" t="s">
        <v>33</v>
      </c>
      <c r="E1106" s="96" t="s">
        <v>18</v>
      </c>
      <c r="F1106" s="227" t="s">
        <v>305</v>
      </c>
      <c r="G1106" s="119"/>
      <c r="H1106" s="153">
        <f>SUM(I1106:L1106)</f>
        <v>0</v>
      </c>
      <c r="I1106" s="154">
        <f>I1107</f>
        <v>0</v>
      </c>
      <c r="J1106" s="154">
        <f t="shared" si="531"/>
        <v>0</v>
      </c>
      <c r="K1106" s="154">
        <f t="shared" si="531"/>
        <v>0</v>
      </c>
      <c r="L1106" s="154">
        <f t="shared" si="531"/>
        <v>0</v>
      </c>
    </row>
    <row r="1107" spans="1:12" s="132" customFormat="1" ht="153">
      <c r="A1107" s="129"/>
      <c r="B1107" s="57" t="s">
        <v>575</v>
      </c>
      <c r="C1107" s="95"/>
      <c r="D1107" s="96" t="s">
        <v>33</v>
      </c>
      <c r="E1107" s="96" t="s">
        <v>18</v>
      </c>
      <c r="F1107" s="96" t="s">
        <v>535</v>
      </c>
      <c r="G1107" s="119"/>
      <c r="H1107" s="153">
        <f t="shared" ref="H1107:H1121" si="532">I1107+J1107+K1107+L1107</f>
        <v>0</v>
      </c>
      <c r="I1107" s="154">
        <f>I1108</f>
        <v>0</v>
      </c>
      <c r="J1107" s="154">
        <f t="shared" si="531"/>
        <v>0</v>
      </c>
      <c r="K1107" s="154">
        <f t="shared" si="531"/>
        <v>0</v>
      </c>
      <c r="L1107" s="154">
        <f t="shared" si="531"/>
        <v>0</v>
      </c>
    </row>
    <row r="1108" spans="1:12" s="132" customFormat="1" ht="25.5">
      <c r="A1108" s="129"/>
      <c r="B1108" s="95" t="s">
        <v>146</v>
      </c>
      <c r="C1108" s="95"/>
      <c r="D1108" s="96" t="s">
        <v>33</v>
      </c>
      <c r="E1108" s="96" t="s">
        <v>18</v>
      </c>
      <c r="F1108" s="96" t="s">
        <v>535</v>
      </c>
      <c r="G1108" s="96" t="s">
        <v>147</v>
      </c>
      <c r="H1108" s="153">
        <f t="shared" si="532"/>
        <v>0</v>
      </c>
      <c r="I1108" s="154">
        <f>I1109+I1111</f>
        <v>0</v>
      </c>
      <c r="J1108" s="154">
        <f t="shared" ref="J1108:L1108" si="533">J1109+J1111</f>
        <v>0</v>
      </c>
      <c r="K1108" s="154">
        <f t="shared" si="533"/>
        <v>0</v>
      </c>
      <c r="L1108" s="154">
        <f t="shared" si="533"/>
        <v>0</v>
      </c>
    </row>
    <row r="1109" spans="1:12" s="229" customFormat="1" ht="25.5">
      <c r="A1109" s="214"/>
      <c r="B1109" s="211" t="s">
        <v>163</v>
      </c>
      <c r="C1109" s="286"/>
      <c r="D1109" s="125" t="s">
        <v>33</v>
      </c>
      <c r="E1109" s="125" t="s">
        <v>18</v>
      </c>
      <c r="F1109" s="96" t="s">
        <v>535</v>
      </c>
      <c r="G1109" s="125" t="s">
        <v>164</v>
      </c>
      <c r="H1109" s="126">
        <f t="shared" si="532"/>
        <v>34514</v>
      </c>
      <c r="I1109" s="245">
        <f>I1110</f>
        <v>0</v>
      </c>
      <c r="J1109" s="293">
        <f t="shared" ref="J1109" si="534">J1110</f>
        <v>34514</v>
      </c>
      <c r="K1109" s="245">
        <f>'приложение 8.1.'!K1111</f>
        <v>0</v>
      </c>
      <c r="L1109" s="245">
        <f>'приложение 8.1.'!L1111</f>
        <v>0</v>
      </c>
    </row>
    <row r="1110" spans="1:12" s="229" customFormat="1" ht="51">
      <c r="A1110" s="214"/>
      <c r="B1110" s="211" t="s">
        <v>448</v>
      </c>
      <c r="C1110" s="286"/>
      <c r="D1110" s="125" t="s">
        <v>33</v>
      </c>
      <c r="E1110" s="125" t="s">
        <v>18</v>
      </c>
      <c r="F1110" s="96" t="s">
        <v>535</v>
      </c>
      <c r="G1110" s="125" t="s">
        <v>449</v>
      </c>
      <c r="H1110" s="126">
        <f t="shared" si="532"/>
        <v>34514</v>
      </c>
      <c r="I1110" s="245">
        <v>0</v>
      </c>
      <c r="J1110" s="293">
        <v>34514</v>
      </c>
      <c r="K1110" s="245">
        <f>'приложение 8.1.'!K1112</f>
        <v>0</v>
      </c>
      <c r="L1110" s="245">
        <f>'приложение 8.1.'!L1112</f>
        <v>0</v>
      </c>
    </row>
    <row r="1111" spans="1:12" s="128" customFormat="1" ht="38.25">
      <c r="A1111" s="129"/>
      <c r="B1111" s="95" t="s">
        <v>148</v>
      </c>
      <c r="C1111" s="95"/>
      <c r="D1111" s="96" t="s">
        <v>33</v>
      </c>
      <c r="E1111" s="96" t="s">
        <v>18</v>
      </c>
      <c r="F1111" s="96" t="s">
        <v>535</v>
      </c>
      <c r="G1111" s="96" t="s">
        <v>149</v>
      </c>
      <c r="H1111" s="153">
        <f t="shared" si="532"/>
        <v>-34514</v>
      </c>
      <c r="I1111" s="154">
        <v>0</v>
      </c>
      <c r="J1111" s="154">
        <f>J1112</f>
        <v>-34514</v>
      </c>
      <c r="K1111" s="154">
        <v>0</v>
      </c>
      <c r="L1111" s="154">
        <v>0</v>
      </c>
    </row>
    <row r="1112" spans="1:12" s="132" customFormat="1" ht="51">
      <c r="A1112" s="129"/>
      <c r="B1112" s="95" t="s">
        <v>300</v>
      </c>
      <c r="C1112" s="95"/>
      <c r="D1112" s="96" t="s">
        <v>33</v>
      </c>
      <c r="E1112" s="96" t="s">
        <v>18</v>
      </c>
      <c r="F1112" s="96" t="s">
        <v>535</v>
      </c>
      <c r="G1112" s="96" t="s">
        <v>150</v>
      </c>
      <c r="H1112" s="153">
        <f t="shared" si="532"/>
        <v>-34514</v>
      </c>
      <c r="I1112" s="154">
        <v>0</v>
      </c>
      <c r="J1112" s="154">
        <f>-34514</f>
        <v>-34514</v>
      </c>
      <c r="K1112" s="154">
        <v>0</v>
      </c>
      <c r="L1112" s="154">
        <v>0</v>
      </c>
    </row>
    <row r="1113" spans="1:12" s="192" customFormat="1" ht="30" customHeight="1">
      <c r="A1113" s="190"/>
      <c r="B1113" s="191" t="s">
        <v>156</v>
      </c>
      <c r="C1113" s="276"/>
      <c r="D1113" s="119" t="s">
        <v>33</v>
      </c>
      <c r="E1113" s="119" t="s">
        <v>114</v>
      </c>
      <c r="F1113" s="119"/>
      <c r="G1113" s="119"/>
      <c r="H1113" s="215">
        <f t="shared" ref="H1113" si="535">SUM(I1113:L1113)</f>
        <v>5.9</v>
      </c>
      <c r="I1113" s="153">
        <f>I1114+I1138</f>
        <v>0</v>
      </c>
      <c r="J1113" s="153">
        <f t="shared" ref="J1113:L1113" si="536">J1114+J1138</f>
        <v>5.9</v>
      </c>
      <c r="K1113" s="153">
        <f t="shared" si="536"/>
        <v>0</v>
      </c>
      <c r="L1113" s="153">
        <f t="shared" si="536"/>
        <v>0</v>
      </c>
    </row>
    <row r="1114" spans="1:12" s="218" customFormat="1" ht="38.25">
      <c r="A1114" s="214"/>
      <c r="B1114" s="95" t="s">
        <v>161</v>
      </c>
      <c r="C1114" s="191"/>
      <c r="D1114" s="125" t="s">
        <v>33</v>
      </c>
      <c r="E1114" s="125" t="s">
        <v>18</v>
      </c>
      <c r="F1114" s="96" t="s">
        <v>301</v>
      </c>
      <c r="G1114" s="125"/>
      <c r="H1114" s="215">
        <f>SUM(I1114:L1114)</f>
        <v>5.9</v>
      </c>
      <c r="I1114" s="216">
        <f>I1115</f>
        <v>0</v>
      </c>
      <c r="J1114" s="216">
        <f t="shared" ref="J1114:L1114" si="537">J1115</f>
        <v>5.9</v>
      </c>
      <c r="K1114" s="216">
        <f t="shared" si="537"/>
        <v>0</v>
      </c>
      <c r="L1114" s="216">
        <f t="shared" si="537"/>
        <v>0</v>
      </c>
    </row>
    <row r="1115" spans="1:12" s="218" customFormat="1" ht="76.5">
      <c r="A1115" s="214"/>
      <c r="B1115" s="211" t="s">
        <v>529</v>
      </c>
      <c r="C1115" s="286"/>
      <c r="D1115" s="125" t="s">
        <v>33</v>
      </c>
      <c r="E1115" s="125" t="s">
        <v>114</v>
      </c>
      <c r="F1115" s="125" t="s">
        <v>530</v>
      </c>
      <c r="G1115" s="125"/>
      <c r="H1115" s="215">
        <f>SUM(I1115:L1115)</f>
        <v>5.9</v>
      </c>
      <c r="I1115" s="216">
        <f>I1116</f>
        <v>0</v>
      </c>
      <c r="J1115" s="216">
        <f t="shared" ref="J1115:L1115" si="538">J1116+J1131</f>
        <v>5.9</v>
      </c>
      <c r="K1115" s="216">
        <f t="shared" si="538"/>
        <v>0</v>
      </c>
      <c r="L1115" s="216">
        <f t="shared" si="538"/>
        <v>0</v>
      </c>
    </row>
    <row r="1116" spans="1:12" s="218" customFormat="1" ht="89.25">
      <c r="A1116" s="214"/>
      <c r="B1116" s="211" t="s">
        <v>504</v>
      </c>
      <c r="C1116" s="211"/>
      <c r="D1116" s="125" t="s">
        <v>33</v>
      </c>
      <c r="E1116" s="125" t="s">
        <v>114</v>
      </c>
      <c r="F1116" s="227" t="s">
        <v>532</v>
      </c>
      <c r="G1116" s="125"/>
      <c r="H1116" s="153">
        <f t="shared" ref="H1116:H1119" si="539">I1116+J1116+K1116+L1116</f>
        <v>5.9</v>
      </c>
      <c r="I1116" s="216">
        <f>I1117</f>
        <v>0</v>
      </c>
      <c r="J1116" s="216">
        <f t="shared" ref="J1116:L1116" si="540">J1117</f>
        <v>5.9</v>
      </c>
      <c r="K1116" s="216">
        <f t="shared" si="540"/>
        <v>0</v>
      </c>
      <c r="L1116" s="216">
        <f t="shared" si="540"/>
        <v>0</v>
      </c>
    </row>
    <row r="1117" spans="1:12" s="131" customFormat="1" ht="41.25" customHeight="1">
      <c r="A1117" s="129"/>
      <c r="B1117" s="95" t="s">
        <v>86</v>
      </c>
      <c r="C1117" s="130"/>
      <c r="D1117" s="125" t="s">
        <v>33</v>
      </c>
      <c r="E1117" s="125" t="s">
        <v>114</v>
      </c>
      <c r="F1117" s="227" t="s">
        <v>532</v>
      </c>
      <c r="G1117" s="96" t="s">
        <v>57</v>
      </c>
      <c r="H1117" s="153">
        <f t="shared" si="539"/>
        <v>5.9</v>
      </c>
      <c r="I1117" s="154">
        <f>I1118</f>
        <v>0</v>
      </c>
      <c r="J1117" s="154">
        <f>J1118</f>
        <v>5.9</v>
      </c>
      <c r="K1117" s="154">
        <f>K1118</f>
        <v>0</v>
      </c>
      <c r="L1117" s="154">
        <f>L1118</f>
        <v>0</v>
      </c>
    </row>
    <row r="1118" spans="1:12" s="131" customFormat="1" ht="44.25" customHeight="1">
      <c r="A1118" s="129"/>
      <c r="B1118" s="95" t="s">
        <v>111</v>
      </c>
      <c r="C1118" s="130"/>
      <c r="D1118" s="125" t="s">
        <v>33</v>
      </c>
      <c r="E1118" s="125" t="s">
        <v>114</v>
      </c>
      <c r="F1118" s="227" t="s">
        <v>532</v>
      </c>
      <c r="G1118" s="96" t="s">
        <v>59</v>
      </c>
      <c r="H1118" s="153">
        <f t="shared" si="539"/>
        <v>5.9</v>
      </c>
      <c r="I1118" s="154">
        <f>I1119</f>
        <v>0</v>
      </c>
      <c r="J1118" s="154">
        <f t="shared" ref="J1118:L1118" si="541">J1119+J1120</f>
        <v>5.9</v>
      </c>
      <c r="K1118" s="154">
        <f t="shared" si="541"/>
        <v>0</v>
      </c>
      <c r="L1118" s="154">
        <f t="shared" si="541"/>
        <v>0</v>
      </c>
    </row>
    <row r="1119" spans="1:12" s="131" customFormat="1" ht="44.25" customHeight="1">
      <c r="A1119" s="129"/>
      <c r="B1119" s="95" t="s">
        <v>63</v>
      </c>
      <c r="C1119" s="130"/>
      <c r="D1119" s="125" t="s">
        <v>33</v>
      </c>
      <c r="E1119" s="125" t="s">
        <v>114</v>
      </c>
      <c r="F1119" s="227" t="s">
        <v>532</v>
      </c>
      <c r="G1119" s="96" t="s">
        <v>62</v>
      </c>
      <c r="H1119" s="153">
        <f t="shared" si="539"/>
        <v>5.9</v>
      </c>
      <c r="I1119" s="154">
        <v>0</v>
      </c>
      <c r="J1119" s="154">
        <f>5.9</f>
        <v>5.9</v>
      </c>
      <c r="K1119" s="154">
        <v>0</v>
      </c>
      <c r="L1119" s="154">
        <v>0</v>
      </c>
    </row>
    <row r="1120" spans="1:12" s="132" customFormat="1" ht="25.5">
      <c r="A1120" s="190" t="s">
        <v>130</v>
      </c>
      <c r="B1120" s="191" t="s">
        <v>131</v>
      </c>
      <c r="C1120" s="264" t="s">
        <v>132</v>
      </c>
      <c r="D1120" s="119"/>
      <c r="E1120" s="119"/>
      <c r="F1120" s="119"/>
      <c r="G1120" s="119"/>
      <c r="H1120" s="153">
        <f t="shared" si="532"/>
        <v>-2152.8000000000002</v>
      </c>
      <c r="I1120" s="153">
        <f>I1121+I1149</f>
        <v>-2152.8000000000002</v>
      </c>
      <c r="J1120" s="153">
        <f>J1121+J1149</f>
        <v>0</v>
      </c>
      <c r="K1120" s="153">
        <f>K1121+K1149</f>
        <v>0</v>
      </c>
      <c r="L1120" s="153">
        <f>L1121+L1149</f>
        <v>0</v>
      </c>
    </row>
    <row r="1121" spans="1:12" s="132" customFormat="1">
      <c r="A1121" s="190"/>
      <c r="B1121" s="276" t="s">
        <v>102</v>
      </c>
      <c r="C1121" s="191"/>
      <c r="D1121" s="119" t="s">
        <v>14</v>
      </c>
      <c r="E1121" s="119" t="s">
        <v>15</v>
      </c>
      <c r="F1121" s="119"/>
      <c r="G1121" s="119"/>
      <c r="H1121" s="153">
        <f t="shared" si="532"/>
        <v>44.5</v>
      </c>
      <c r="I1121" s="153">
        <f>I1122+I1143</f>
        <v>44.5</v>
      </c>
      <c r="J1121" s="153">
        <f>J1122+J1143</f>
        <v>0</v>
      </c>
      <c r="K1121" s="153">
        <f>K1122+K1143</f>
        <v>0</v>
      </c>
      <c r="L1121" s="153">
        <f>L1122+L1143</f>
        <v>0</v>
      </c>
    </row>
    <row r="1122" spans="1:12" s="132" customFormat="1" ht="63.75">
      <c r="A1122" s="190"/>
      <c r="B1122" s="191" t="s">
        <v>113</v>
      </c>
      <c r="C1122" s="191"/>
      <c r="D1122" s="119" t="s">
        <v>14</v>
      </c>
      <c r="E1122" s="119" t="s">
        <v>114</v>
      </c>
      <c r="F1122" s="119"/>
      <c r="G1122" s="119"/>
      <c r="H1122" s="153">
        <f t="shared" ref="H1122" si="542">H1123</f>
        <v>44.5</v>
      </c>
      <c r="I1122" s="153">
        <f>I1123</f>
        <v>44.5</v>
      </c>
      <c r="J1122" s="153">
        <f>J1123</f>
        <v>0</v>
      </c>
      <c r="K1122" s="153">
        <f>K1123</f>
        <v>0</v>
      </c>
      <c r="L1122" s="153">
        <f>L1123</f>
        <v>0</v>
      </c>
    </row>
    <row r="1123" spans="1:12" s="132" customFormat="1" ht="114.75">
      <c r="A1123" s="129"/>
      <c r="B1123" s="98" t="s">
        <v>133</v>
      </c>
      <c r="C1123" s="95"/>
      <c r="D1123" s="96" t="s">
        <v>14</v>
      </c>
      <c r="E1123" s="96" t="s">
        <v>114</v>
      </c>
      <c r="F1123" s="96" t="s">
        <v>289</v>
      </c>
      <c r="G1123" s="96"/>
      <c r="H1123" s="153">
        <f>SUBTOTAL(9,I1123:L1123)</f>
        <v>44.5</v>
      </c>
      <c r="I1123" s="154">
        <f>I1124+I1138</f>
        <v>44.5</v>
      </c>
      <c r="J1123" s="154">
        <f t="shared" ref="J1123:L1123" si="543">J1124+J1138</f>
        <v>0</v>
      </c>
      <c r="K1123" s="154">
        <f t="shared" si="543"/>
        <v>0</v>
      </c>
      <c r="L1123" s="154">
        <f t="shared" si="543"/>
        <v>0</v>
      </c>
    </row>
    <row r="1124" spans="1:12" s="132" customFormat="1" ht="38.25">
      <c r="A1124" s="129"/>
      <c r="B1124" s="98" t="s">
        <v>290</v>
      </c>
      <c r="C1124" s="95"/>
      <c r="D1124" s="96" t="s">
        <v>14</v>
      </c>
      <c r="E1124" s="96" t="s">
        <v>114</v>
      </c>
      <c r="F1124" s="96" t="s">
        <v>291</v>
      </c>
      <c r="G1124" s="96"/>
      <c r="H1124" s="153">
        <f t="shared" ref="H1124:H1125" si="544">I1124+J1124+K1124+L1124</f>
        <v>44.5</v>
      </c>
      <c r="I1124" s="154">
        <f>I1125</f>
        <v>44.5</v>
      </c>
      <c r="J1124" s="154">
        <f t="shared" ref="J1124:L1124" si="545">J1125</f>
        <v>0</v>
      </c>
      <c r="K1124" s="154">
        <f t="shared" si="545"/>
        <v>0</v>
      </c>
      <c r="L1124" s="154">
        <f t="shared" si="545"/>
        <v>0</v>
      </c>
    </row>
    <row r="1125" spans="1:12" s="132" customFormat="1" ht="25.5">
      <c r="A1125" s="129"/>
      <c r="B1125" s="95" t="s">
        <v>124</v>
      </c>
      <c r="C1125" s="95"/>
      <c r="D1125" s="96" t="s">
        <v>14</v>
      </c>
      <c r="E1125" s="96" t="s">
        <v>114</v>
      </c>
      <c r="F1125" s="96" t="s">
        <v>292</v>
      </c>
      <c r="G1125" s="96"/>
      <c r="H1125" s="153">
        <f t="shared" si="544"/>
        <v>44.5</v>
      </c>
      <c r="I1125" s="154">
        <f>I1126+I1130+I1134</f>
        <v>44.5</v>
      </c>
      <c r="J1125" s="154">
        <f>J1126+J1130+J1134</f>
        <v>0</v>
      </c>
      <c r="K1125" s="154">
        <f>K1126+K1130+K1134</f>
        <v>0</v>
      </c>
      <c r="L1125" s="154">
        <f>L1126+L1130+L1134</f>
        <v>0</v>
      </c>
    </row>
    <row r="1126" spans="1:12" s="132" customFormat="1" ht="89.25" hidden="1">
      <c r="A1126" s="129"/>
      <c r="B1126" s="95" t="s">
        <v>55</v>
      </c>
      <c r="C1126" s="95"/>
      <c r="D1126" s="96" t="s">
        <v>14</v>
      </c>
      <c r="E1126" s="96" t="s">
        <v>114</v>
      </c>
      <c r="F1126" s="96" t="s">
        <v>292</v>
      </c>
      <c r="G1126" s="96" t="s">
        <v>56</v>
      </c>
      <c r="H1126" s="153">
        <f t="shared" ref="H1126:H1132" si="546">SUM(I1126:L1126)</f>
        <v>0</v>
      </c>
      <c r="I1126" s="154">
        <f>I1127</f>
        <v>0</v>
      </c>
      <c r="J1126" s="154">
        <f>J1127</f>
        <v>0</v>
      </c>
      <c r="K1126" s="154">
        <f>K1127</f>
        <v>0</v>
      </c>
      <c r="L1126" s="154">
        <f>L1127</f>
        <v>0</v>
      </c>
    </row>
    <row r="1127" spans="1:12" s="132" customFormat="1" ht="38.25" hidden="1">
      <c r="A1127" s="129"/>
      <c r="B1127" s="95" t="s">
        <v>104</v>
      </c>
      <c r="C1127" s="95"/>
      <c r="D1127" s="96" t="s">
        <v>14</v>
      </c>
      <c r="E1127" s="96" t="s">
        <v>114</v>
      </c>
      <c r="F1127" s="96" t="s">
        <v>292</v>
      </c>
      <c r="G1127" s="96" t="s">
        <v>105</v>
      </c>
      <c r="H1127" s="153">
        <f t="shared" si="546"/>
        <v>0</v>
      </c>
      <c r="I1127" s="154">
        <f>I1128+I1129</f>
        <v>0</v>
      </c>
      <c r="J1127" s="154">
        <f>J1128+J1129</f>
        <v>0</v>
      </c>
      <c r="K1127" s="154">
        <f>K1128+K1129</f>
        <v>0</v>
      </c>
      <c r="L1127" s="154">
        <f>L1128+L1129</f>
        <v>0</v>
      </c>
    </row>
    <row r="1128" spans="1:12" s="132" customFormat="1" ht="25.5" hidden="1">
      <c r="A1128" s="129"/>
      <c r="B1128" s="95" t="s">
        <v>214</v>
      </c>
      <c r="C1128" s="95"/>
      <c r="D1128" s="96" t="s">
        <v>14</v>
      </c>
      <c r="E1128" s="96" t="s">
        <v>114</v>
      </c>
      <c r="F1128" s="96" t="s">
        <v>292</v>
      </c>
      <c r="G1128" s="96" t="s">
        <v>107</v>
      </c>
      <c r="H1128" s="153">
        <f t="shared" si="546"/>
        <v>0</v>
      </c>
      <c r="I1128" s="154">
        <v>0</v>
      </c>
      <c r="J1128" s="154">
        <v>0</v>
      </c>
      <c r="K1128" s="154">
        <v>0</v>
      </c>
      <c r="L1128" s="154">
        <v>0</v>
      </c>
    </row>
    <row r="1129" spans="1:12" s="132" customFormat="1" ht="51" hidden="1">
      <c r="A1129" s="129"/>
      <c r="B1129" s="95" t="s">
        <v>108</v>
      </c>
      <c r="C1129" s="95"/>
      <c r="D1129" s="96" t="s">
        <v>14</v>
      </c>
      <c r="E1129" s="96" t="s">
        <v>114</v>
      </c>
      <c r="F1129" s="96" t="s">
        <v>292</v>
      </c>
      <c r="G1129" s="96" t="s">
        <v>109</v>
      </c>
      <c r="H1129" s="153">
        <f t="shared" si="546"/>
        <v>0</v>
      </c>
      <c r="I1129" s="154">
        <v>0</v>
      </c>
      <c r="J1129" s="154">
        <v>0</v>
      </c>
      <c r="K1129" s="154">
        <v>0</v>
      </c>
      <c r="L1129" s="154">
        <v>0</v>
      </c>
    </row>
    <row r="1130" spans="1:12" s="132" customFormat="1" ht="38.25">
      <c r="A1130" s="129"/>
      <c r="B1130" s="95" t="s">
        <v>86</v>
      </c>
      <c r="C1130" s="95"/>
      <c r="D1130" s="96" t="s">
        <v>14</v>
      </c>
      <c r="E1130" s="96" t="s">
        <v>114</v>
      </c>
      <c r="F1130" s="96" t="s">
        <v>292</v>
      </c>
      <c r="G1130" s="96" t="s">
        <v>57</v>
      </c>
      <c r="H1130" s="153">
        <f t="shared" si="546"/>
        <v>44.5</v>
      </c>
      <c r="I1130" s="154">
        <f>I1131</f>
        <v>44.5</v>
      </c>
      <c r="J1130" s="154">
        <f>J1131</f>
        <v>0</v>
      </c>
      <c r="K1130" s="154">
        <f>K1131</f>
        <v>0</v>
      </c>
      <c r="L1130" s="154">
        <f>L1131</f>
        <v>0</v>
      </c>
    </row>
    <row r="1131" spans="1:12" s="132" customFormat="1" ht="38.25">
      <c r="A1131" s="129"/>
      <c r="B1131" s="95" t="s">
        <v>58</v>
      </c>
      <c r="C1131" s="95"/>
      <c r="D1131" s="96" t="s">
        <v>14</v>
      </c>
      <c r="E1131" s="96" t="s">
        <v>114</v>
      </c>
      <c r="F1131" s="96" t="s">
        <v>292</v>
      </c>
      <c r="G1131" s="96" t="s">
        <v>59</v>
      </c>
      <c r="H1131" s="153">
        <f t="shared" si="546"/>
        <v>44.5</v>
      </c>
      <c r="I1131" s="154">
        <f>I1133+I1132</f>
        <v>44.5</v>
      </c>
      <c r="J1131" s="154">
        <f>J1133+J1132</f>
        <v>0</v>
      </c>
      <c r="K1131" s="154">
        <f>K1133+K1132</f>
        <v>0</v>
      </c>
      <c r="L1131" s="154">
        <f>L1133+L1132</f>
        <v>0</v>
      </c>
    </row>
    <row r="1132" spans="1:12" s="132" customFormat="1" ht="38.25">
      <c r="A1132" s="129"/>
      <c r="B1132" s="95" t="s">
        <v>63</v>
      </c>
      <c r="C1132" s="95"/>
      <c r="D1132" s="96" t="s">
        <v>14</v>
      </c>
      <c r="E1132" s="96" t="s">
        <v>114</v>
      </c>
      <c r="F1132" s="96" t="s">
        <v>292</v>
      </c>
      <c r="G1132" s="96" t="s">
        <v>62</v>
      </c>
      <c r="H1132" s="153">
        <f t="shared" si="546"/>
        <v>44.5</v>
      </c>
      <c r="I1132" s="154">
        <f>44.5</f>
        <v>44.5</v>
      </c>
      <c r="J1132" s="154">
        <v>0</v>
      </c>
      <c r="K1132" s="154">
        <v>0</v>
      </c>
      <c r="L1132" s="154">
        <v>0</v>
      </c>
    </row>
    <row r="1133" spans="1:12" s="132" customFormat="1" ht="38.25" hidden="1">
      <c r="A1133" s="129"/>
      <c r="B1133" s="95" t="s">
        <v>60</v>
      </c>
      <c r="C1133" s="95"/>
      <c r="D1133" s="96" t="s">
        <v>14</v>
      </c>
      <c r="E1133" s="96" t="s">
        <v>114</v>
      </c>
      <c r="F1133" s="96" t="s">
        <v>292</v>
      </c>
      <c r="G1133" s="96" t="s">
        <v>61</v>
      </c>
      <c r="H1133" s="153">
        <f t="shared" ref="H1133:H1143" si="547">SUM(I1133:L1133)</f>
        <v>0</v>
      </c>
      <c r="I1133" s="154">
        <v>0</v>
      </c>
      <c r="J1133" s="154">
        <v>0</v>
      </c>
      <c r="K1133" s="154">
        <v>0</v>
      </c>
      <c r="L1133" s="154">
        <v>0</v>
      </c>
    </row>
    <row r="1134" spans="1:12" s="132" customFormat="1" hidden="1">
      <c r="A1134" s="129"/>
      <c r="B1134" s="194" t="s">
        <v>71</v>
      </c>
      <c r="C1134" s="95"/>
      <c r="D1134" s="96" t="s">
        <v>14</v>
      </c>
      <c r="E1134" s="96" t="s">
        <v>114</v>
      </c>
      <c r="F1134" s="96" t="s">
        <v>292</v>
      </c>
      <c r="G1134" s="96" t="s">
        <v>72</v>
      </c>
      <c r="H1134" s="153">
        <f t="shared" si="547"/>
        <v>0</v>
      </c>
      <c r="I1134" s="154">
        <f>I1135</f>
        <v>0</v>
      </c>
      <c r="J1134" s="154">
        <f t="shared" ref="J1134:L1134" si="548">J1135</f>
        <v>0</v>
      </c>
      <c r="K1134" s="154">
        <f t="shared" si="548"/>
        <v>0</v>
      </c>
      <c r="L1134" s="154">
        <f t="shared" si="548"/>
        <v>0</v>
      </c>
    </row>
    <row r="1135" spans="1:12" s="132" customFormat="1" ht="25.5" hidden="1">
      <c r="A1135" s="129"/>
      <c r="B1135" s="194" t="s">
        <v>73</v>
      </c>
      <c r="C1135" s="95"/>
      <c r="D1135" s="96" t="s">
        <v>14</v>
      </c>
      <c r="E1135" s="96" t="s">
        <v>114</v>
      </c>
      <c r="F1135" s="96" t="s">
        <v>292</v>
      </c>
      <c r="G1135" s="96" t="s">
        <v>74</v>
      </c>
      <c r="H1135" s="153">
        <f t="shared" si="547"/>
        <v>0</v>
      </c>
      <c r="I1135" s="154">
        <f>I1136+I1137</f>
        <v>0</v>
      </c>
      <c r="J1135" s="154">
        <f t="shared" ref="J1135:L1135" si="549">J1136+J1137</f>
        <v>0</v>
      </c>
      <c r="K1135" s="154">
        <f t="shared" si="549"/>
        <v>0</v>
      </c>
      <c r="L1135" s="154">
        <f t="shared" si="549"/>
        <v>0</v>
      </c>
    </row>
    <row r="1136" spans="1:12" s="132" customFormat="1" ht="25.5" hidden="1">
      <c r="A1136" s="129"/>
      <c r="B1136" s="194" t="s">
        <v>294</v>
      </c>
      <c r="C1136" s="95"/>
      <c r="D1136" s="96" t="s">
        <v>14</v>
      </c>
      <c r="E1136" s="96" t="s">
        <v>114</v>
      </c>
      <c r="F1136" s="96" t="s">
        <v>292</v>
      </c>
      <c r="G1136" s="96" t="s">
        <v>295</v>
      </c>
      <c r="H1136" s="153">
        <f t="shared" si="547"/>
        <v>0</v>
      </c>
      <c r="I1136" s="154">
        <v>0</v>
      </c>
      <c r="J1136" s="154">
        <v>0</v>
      </c>
      <c r="K1136" s="154">
        <v>0</v>
      </c>
      <c r="L1136" s="154">
        <v>0</v>
      </c>
    </row>
    <row r="1137" spans="1:12" s="132" customFormat="1" hidden="1">
      <c r="A1137" s="129"/>
      <c r="B1137" s="194" t="s">
        <v>293</v>
      </c>
      <c r="C1137" s="95"/>
      <c r="D1137" s="96" t="s">
        <v>14</v>
      </c>
      <c r="E1137" s="96" t="s">
        <v>114</v>
      </c>
      <c r="F1137" s="96" t="s">
        <v>292</v>
      </c>
      <c r="G1137" s="96" t="s">
        <v>76</v>
      </c>
      <c r="H1137" s="153">
        <f t="shared" si="547"/>
        <v>0</v>
      </c>
      <c r="I1137" s="154">
        <v>0</v>
      </c>
      <c r="J1137" s="154">
        <v>0</v>
      </c>
      <c r="K1137" s="154">
        <v>0</v>
      </c>
      <c r="L1137" s="154">
        <v>0</v>
      </c>
    </row>
    <row r="1138" spans="1:12" s="132" customFormat="1" ht="38.25" hidden="1">
      <c r="A1138" s="129"/>
      <c r="B1138" s="98" t="s">
        <v>296</v>
      </c>
      <c r="C1138" s="95"/>
      <c r="D1138" s="96" t="s">
        <v>14</v>
      </c>
      <c r="E1138" s="96" t="s">
        <v>114</v>
      </c>
      <c r="F1138" s="96" t="s">
        <v>297</v>
      </c>
      <c r="G1138" s="96"/>
      <c r="H1138" s="153">
        <f t="shared" ref="H1138:H1139" si="550">I1138+J1138+K1138+L1138</f>
        <v>0</v>
      </c>
      <c r="I1138" s="154">
        <f>I1139</f>
        <v>0</v>
      </c>
      <c r="J1138" s="154">
        <f t="shared" ref="J1138:L1139" si="551">J1139</f>
        <v>0</v>
      </c>
      <c r="K1138" s="154">
        <f t="shared" si="551"/>
        <v>0</v>
      </c>
      <c r="L1138" s="154">
        <f t="shared" si="551"/>
        <v>0</v>
      </c>
    </row>
    <row r="1139" spans="1:12" s="132" customFormat="1" ht="25.5" hidden="1">
      <c r="A1139" s="129"/>
      <c r="B1139" s="95" t="s">
        <v>273</v>
      </c>
      <c r="C1139" s="95"/>
      <c r="D1139" s="96" t="s">
        <v>14</v>
      </c>
      <c r="E1139" s="96" t="s">
        <v>114</v>
      </c>
      <c r="F1139" s="96" t="s">
        <v>298</v>
      </c>
      <c r="G1139" s="96"/>
      <c r="H1139" s="153">
        <f t="shared" si="550"/>
        <v>0</v>
      </c>
      <c r="I1139" s="154">
        <f>I1140</f>
        <v>0</v>
      </c>
      <c r="J1139" s="154">
        <f t="shared" si="551"/>
        <v>0</v>
      </c>
      <c r="K1139" s="154">
        <f t="shared" si="551"/>
        <v>0</v>
      </c>
      <c r="L1139" s="154">
        <f t="shared" si="551"/>
        <v>0</v>
      </c>
    </row>
    <row r="1140" spans="1:12" s="132" customFormat="1" ht="38.25" hidden="1">
      <c r="A1140" s="129"/>
      <c r="B1140" s="95" t="s">
        <v>86</v>
      </c>
      <c r="C1140" s="95"/>
      <c r="D1140" s="96" t="s">
        <v>14</v>
      </c>
      <c r="E1140" s="96" t="s">
        <v>114</v>
      </c>
      <c r="F1140" s="96" t="s">
        <v>298</v>
      </c>
      <c r="G1140" s="96" t="s">
        <v>57</v>
      </c>
      <c r="H1140" s="153">
        <f t="shared" ref="H1140:H1142" si="552">SUM(I1140:L1140)</f>
        <v>0</v>
      </c>
      <c r="I1140" s="154">
        <f>I1141</f>
        <v>0</v>
      </c>
      <c r="J1140" s="154">
        <f>J1141</f>
        <v>0</v>
      </c>
      <c r="K1140" s="154">
        <f>K1141</f>
        <v>0</v>
      </c>
      <c r="L1140" s="154">
        <f>L1141</f>
        <v>0</v>
      </c>
    </row>
    <row r="1141" spans="1:12" s="132" customFormat="1" ht="38.25" hidden="1">
      <c r="A1141" s="129"/>
      <c r="B1141" s="95" t="s">
        <v>58</v>
      </c>
      <c r="C1141" s="95"/>
      <c r="D1141" s="96" t="s">
        <v>14</v>
      </c>
      <c r="E1141" s="96" t="s">
        <v>114</v>
      </c>
      <c r="F1141" s="96" t="s">
        <v>298</v>
      </c>
      <c r="G1141" s="96" t="s">
        <v>59</v>
      </c>
      <c r="H1141" s="153">
        <f t="shared" si="552"/>
        <v>0</v>
      </c>
      <c r="I1141" s="154">
        <f>I1142</f>
        <v>0</v>
      </c>
      <c r="J1141" s="154">
        <f t="shared" ref="J1141:L1141" si="553">J1142</f>
        <v>0</v>
      </c>
      <c r="K1141" s="154">
        <f t="shared" si="553"/>
        <v>0</v>
      </c>
      <c r="L1141" s="154">
        <f t="shared" si="553"/>
        <v>0</v>
      </c>
    </row>
    <row r="1142" spans="1:12" s="132" customFormat="1" ht="38.25" hidden="1">
      <c r="A1142" s="129"/>
      <c r="B1142" s="95" t="s">
        <v>60</v>
      </c>
      <c r="C1142" s="95"/>
      <c r="D1142" s="96" t="s">
        <v>14</v>
      </c>
      <c r="E1142" s="96" t="s">
        <v>114</v>
      </c>
      <c r="F1142" s="96" t="s">
        <v>298</v>
      </c>
      <c r="G1142" s="96" t="s">
        <v>61</v>
      </c>
      <c r="H1142" s="153">
        <f t="shared" si="552"/>
        <v>0</v>
      </c>
      <c r="I1142" s="154">
        <v>0</v>
      </c>
      <c r="J1142" s="154">
        <v>0</v>
      </c>
      <c r="K1142" s="154">
        <v>0</v>
      </c>
      <c r="L1142" s="154">
        <v>0</v>
      </c>
    </row>
    <row r="1143" spans="1:12" s="132" customFormat="1" hidden="1">
      <c r="A1143" s="190"/>
      <c r="B1143" s="276" t="s">
        <v>134</v>
      </c>
      <c r="C1143" s="191"/>
      <c r="D1143" s="119" t="s">
        <v>14</v>
      </c>
      <c r="E1143" s="119" t="s">
        <v>41</v>
      </c>
      <c r="F1143" s="119"/>
      <c r="G1143" s="119"/>
      <c r="H1143" s="153">
        <f t="shared" si="547"/>
        <v>0</v>
      </c>
      <c r="I1143" s="153">
        <f>I1144</f>
        <v>0</v>
      </c>
      <c r="J1143" s="153">
        <f t="shared" ref="J1143:L1147" si="554">J1144</f>
        <v>0</v>
      </c>
      <c r="K1143" s="153">
        <f t="shared" si="554"/>
        <v>0</v>
      </c>
      <c r="L1143" s="153">
        <f t="shared" si="554"/>
        <v>0</v>
      </c>
    </row>
    <row r="1144" spans="1:12" s="132" customFormat="1" ht="133.5" hidden="1" customHeight="1">
      <c r="A1144" s="129"/>
      <c r="B1144" s="98" t="s">
        <v>133</v>
      </c>
      <c r="C1144" s="95"/>
      <c r="D1144" s="96" t="s">
        <v>14</v>
      </c>
      <c r="E1144" s="96" t="s">
        <v>41</v>
      </c>
      <c r="F1144" s="96" t="s">
        <v>289</v>
      </c>
      <c r="G1144" s="96"/>
      <c r="H1144" s="153">
        <f>H1146</f>
        <v>0</v>
      </c>
      <c r="I1144" s="154">
        <f>I1145</f>
        <v>0</v>
      </c>
      <c r="J1144" s="154">
        <f t="shared" si="554"/>
        <v>0</v>
      </c>
      <c r="K1144" s="154">
        <f t="shared" si="554"/>
        <v>0</v>
      </c>
      <c r="L1144" s="154">
        <f t="shared" si="554"/>
        <v>0</v>
      </c>
    </row>
    <row r="1145" spans="1:12" s="132" customFormat="1" ht="38.25" hidden="1">
      <c r="A1145" s="129"/>
      <c r="B1145" s="98" t="s">
        <v>296</v>
      </c>
      <c r="C1145" s="95"/>
      <c r="D1145" s="96" t="s">
        <v>14</v>
      </c>
      <c r="E1145" s="96" t="s">
        <v>41</v>
      </c>
      <c r="F1145" s="96" t="s">
        <v>297</v>
      </c>
      <c r="G1145" s="96"/>
      <c r="H1145" s="153">
        <f>SUBTOTAL(9,I1145:L1145)</f>
        <v>0</v>
      </c>
      <c r="I1145" s="154">
        <f>I1146</f>
        <v>0</v>
      </c>
      <c r="J1145" s="154">
        <f t="shared" si="554"/>
        <v>0</v>
      </c>
      <c r="K1145" s="154">
        <f t="shared" si="554"/>
        <v>0</v>
      </c>
      <c r="L1145" s="154">
        <f t="shared" si="554"/>
        <v>0</v>
      </c>
    </row>
    <row r="1146" spans="1:12" s="132" customFormat="1" ht="25.5" hidden="1">
      <c r="A1146" s="129"/>
      <c r="B1146" s="95" t="s">
        <v>273</v>
      </c>
      <c r="C1146" s="95"/>
      <c r="D1146" s="96" t="s">
        <v>14</v>
      </c>
      <c r="E1146" s="96" t="s">
        <v>41</v>
      </c>
      <c r="F1146" s="96" t="s">
        <v>298</v>
      </c>
      <c r="G1146" s="96"/>
      <c r="H1146" s="153">
        <f t="shared" ref="H1146" si="555">I1146+J1146+K1146+L1146</f>
        <v>0</v>
      </c>
      <c r="I1146" s="154">
        <f>I1147</f>
        <v>0</v>
      </c>
      <c r="J1146" s="154">
        <f t="shared" si="554"/>
        <v>0</v>
      </c>
      <c r="K1146" s="154">
        <f t="shared" si="554"/>
        <v>0</v>
      </c>
      <c r="L1146" s="154">
        <f t="shared" si="554"/>
        <v>0</v>
      </c>
    </row>
    <row r="1147" spans="1:12" s="132" customFormat="1" hidden="1">
      <c r="A1147" s="129"/>
      <c r="B1147" s="95" t="s">
        <v>71</v>
      </c>
      <c r="C1147" s="95"/>
      <c r="D1147" s="96" t="s">
        <v>14</v>
      </c>
      <c r="E1147" s="96" t="s">
        <v>41</v>
      </c>
      <c r="F1147" s="96" t="s">
        <v>298</v>
      </c>
      <c r="G1147" s="96" t="s">
        <v>72</v>
      </c>
      <c r="H1147" s="153">
        <f>I1147+J1147+K1147+L1147</f>
        <v>0</v>
      </c>
      <c r="I1147" s="154">
        <f>I1148</f>
        <v>0</v>
      </c>
      <c r="J1147" s="154">
        <f t="shared" si="554"/>
        <v>0</v>
      </c>
      <c r="K1147" s="154">
        <f t="shared" si="554"/>
        <v>0</v>
      </c>
      <c r="L1147" s="154">
        <f t="shared" si="554"/>
        <v>0</v>
      </c>
    </row>
    <row r="1148" spans="1:12" s="132" customFormat="1" hidden="1">
      <c r="A1148" s="129"/>
      <c r="B1148" s="95" t="s">
        <v>135</v>
      </c>
      <c r="C1148" s="95"/>
      <c r="D1148" s="96" t="s">
        <v>14</v>
      </c>
      <c r="E1148" s="96" t="s">
        <v>41</v>
      </c>
      <c r="F1148" s="96" t="s">
        <v>298</v>
      </c>
      <c r="G1148" s="96" t="s">
        <v>136</v>
      </c>
      <c r="H1148" s="153">
        <f>I1148+J1148+K1148+L1148</f>
        <v>0</v>
      </c>
      <c r="I1148" s="154">
        <v>0</v>
      </c>
      <c r="J1148" s="154">
        <v>0</v>
      </c>
      <c r="K1148" s="154">
        <v>0</v>
      </c>
      <c r="L1148" s="154">
        <v>0</v>
      </c>
    </row>
    <row r="1149" spans="1:12" s="132" customFormat="1" ht="25.5">
      <c r="A1149" s="190"/>
      <c r="B1149" s="191" t="s">
        <v>137</v>
      </c>
      <c r="C1149" s="191"/>
      <c r="D1149" s="119" t="s">
        <v>122</v>
      </c>
      <c r="E1149" s="119" t="s">
        <v>15</v>
      </c>
      <c r="F1149" s="119"/>
      <c r="G1149" s="119"/>
      <c r="H1149" s="153">
        <f t="shared" ref="H1149:H1154" si="556">SUM(I1149:L1149)</f>
        <v>-2197.3000000000002</v>
      </c>
      <c r="I1149" s="153">
        <f t="shared" ref="I1149:L1154" si="557">I1150</f>
        <v>-2197.3000000000002</v>
      </c>
      <c r="J1149" s="153">
        <f t="shared" si="557"/>
        <v>0</v>
      </c>
      <c r="K1149" s="153">
        <f t="shared" si="557"/>
        <v>0</v>
      </c>
      <c r="L1149" s="153">
        <f t="shared" si="557"/>
        <v>0</v>
      </c>
    </row>
    <row r="1150" spans="1:12" s="132" customFormat="1" ht="38.25">
      <c r="A1150" s="190"/>
      <c r="B1150" s="95" t="s">
        <v>452</v>
      </c>
      <c r="C1150" s="283"/>
      <c r="D1150" s="96" t="s">
        <v>122</v>
      </c>
      <c r="E1150" s="96" t="s">
        <v>14</v>
      </c>
      <c r="F1150" s="119"/>
      <c r="G1150" s="119"/>
      <c r="H1150" s="153">
        <f>SUBTOTAL(9,I1150:L1150)</f>
        <v>-2197.3000000000002</v>
      </c>
      <c r="I1150" s="154">
        <f t="shared" si="557"/>
        <v>-2197.3000000000002</v>
      </c>
      <c r="J1150" s="154">
        <f t="shared" si="557"/>
        <v>0</v>
      </c>
      <c r="K1150" s="154">
        <f t="shared" si="557"/>
        <v>0</v>
      </c>
      <c r="L1150" s="154">
        <f t="shared" si="557"/>
        <v>0</v>
      </c>
    </row>
    <row r="1151" spans="1:12" s="132" customFormat="1" ht="128.25" customHeight="1">
      <c r="A1151" s="129"/>
      <c r="B1151" s="98" t="s">
        <v>133</v>
      </c>
      <c r="C1151" s="95"/>
      <c r="D1151" s="96" t="s">
        <v>122</v>
      </c>
      <c r="E1151" s="96" t="s">
        <v>14</v>
      </c>
      <c r="F1151" s="96" t="s">
        <v>289</v>
      </c>
      <c r="G1151" s="96"/>
      <c r="H1151" s="153">
        <f t="shared" si="556"/>
        <v>-2197.3000000000002</v>
      </c>
      <c r="I1151" s="154">
        <f t="shared" si="557"/>
        <v>-2197.3000000000002</v>
      </c>
      <c r="J1151" s="154">
        <f>J1153</f>
        <v>0</v>
      </c>
      <c r="K1151" s="154">
        <f>K1153</f>
        <v>0</v>
      </c>
      <c r="L1151" s="154">
        <f>L1153</f>
        <v>0</v>
      </c>
    </row>
    <row r="1152" spans="1:12" ht="34.5" customHeight="1">
      <c r="A1152" s="129"/>
      <c r="B1152" s="98" t="s">
        <v>296</v>
      </c>
      <c r="C1152" s="95"/>
      <c r="D1152" s="96" t="s">
        <v>122</v>
      </c>
      <c r="E1152" s="96" t="s">
        <v>14</v>
      </c>
      <c r="F1152" s="96" t="s">
        <v>297</v>
      </c>
      <c r="G1152" s="96"/>
      <c r="H1152" s="153">
        <f t="shared" si="556"/>
        <v>-2197.3000000000002</v>
      </c>
      <c r="I1152" s="154">
        <f t="shared" si="557"/>
        <v>-2197.3000000000002</v>
      </c>
      <c r="J1152" s="154">
        <f t="shared" si="557"/>
        <v>0</v>
      </c>
      <c r="K1152" s="154">
        <f t="shared" si="557"/>
        <v>0</v>
      </c>
      <c r="L1152" s="154">
        <f t="shared" si="557"/>
        <v>0</v>
      </c>
    </row>
    <row r="1153" spans="1:12" ht="25.5">
      <c r="A1153" s="129"/>
      <c r="B1153" s="95" t="s">
        <v>273</v>
      </c>
      <c r="C1153" s="95"/>
      <c r="D1153" s="96" t="s">
        <v>122</v>
      </c>
      <c r="E1153" s="96" t="s">
        <v>14</v>
      </c>
      <c r="F1153" s="96" t="s">
        <v>298</v>
      </c>
      <c r="G1153" s="96"/>
      <c r="H1153" s="153">
        <f t="shared" si="556"/>
        <v>-2197.3000000000002</v>
      </c>
      <c r="I1153" s="154">
        <f t="shared" si="557"/>
        <v>-2197.3000000000002</v>
      </c>
      <c r="J1153" s="154">
        <f t="shared" si="557"/>
        <v>0</v>
      </c>
      <c r="K1153" s="154">
        <f t="shared" si="557"/>
        <v>0</v>
      </c>
      <c r="L1153" s="154">
        <f t="shared" si="557"/>
        <v>0</v>
      </c>
    </row>
    <row r="1154" spans="1:12" ht="24" customHeight="1">
      <c r="A1154" s="129"/>
      <c r="B1154" s="95" t="s">
        <v>138</v>
      </c>
      <c r="C1154" s="95"/>
      <c r="D1154" s="96" t="s">
        <v>122</v>
      </c>
      <c r="E1154" s="96" t="s">
        <v>14</v>
      </c>
      <c r="F1154" s="96" t="s">
        <v>298</v>
      </c>
      <c r="G1154" s="96" t="s">
        <v>139</v>
      </c>
      <c r="H1154" s="153">
        <f t="shared" si="556"/>
        <v>-2197.3000000000002</v>
      </c>
      <c r="I1154" s="154">
        <f>I1155</f>
        <v>-2197.3000000000002</v>
      </c>
      <c r="J1154" s="154">
        <f t="shared" si="557"/>
        <v>0</v>
      </c>
      <c r="K1154" s="154">
        <f t="shared" si="557"/>
        <v>0</v>
      </c>
      <c r="L1154" s="154">
        <f t="shared" si="557"/>
        <v>0</v>
      </c>
    </row>
    <row r="1155" spans="1:12" ht="25.5">
      <c r="A1155" s="129"/>
      <c r="B1155" s="95" t="s">
        <v>299</v>
      </c>
      <c r="C1155" s="95"/>
      <c r="D1155" s="96" t="s">
        <v>122</v>
      </c>
      <c r="E1155" s="96" t="s">
        <v>14</v>
      </c>
      <c r="F1155" s="96" t="s">
        <v>298</v>
      </c>
      <c r="G1155" s="96" t="s">
        <v>140</v>
      </c>
      <c r="H1155" s="153">
        <f>SUM(I1155:L1155)</f>
        <v>-2197.3000000000002</v>
      </c>
      <c r="I1155" s="154">
        <f>-2197.3</f>
        <v>-2197.3000000000002</v>
      </c>
      <c r="J1155" s="154">
        <v>0</v>
      </c>
      <c r="K1155" s="154">
        <v>0</v>
      </c>
      <c r="L1155" s="154">
        <v>0</v>
      </c>
    </row>
    <row r="1156" spans="1:12" s="132" customFormat="1">
      <c r="A1156" s="190"/>
      <c r="B1156" s="276" t="s">
        <v>0</v>
      </c>
      <c r="C1156" s="276"/>
      <c r="D1156" s="119"/>
      <c r="E1156" s="119"/>
      <c r="F1156" s="119"/>
      <c r="G1156" s="119"/>
      <c r="H1156" s="153">
        <f>I1156+J1156+K1156+L1156</f>
        <v>400048.4</v>
      </c>
      <c r="I1156" s="153">
        <f>I11+I61+I923+I1120</f>
        <v>386820.30000000005</v>
      </c>
      <c r="J1156" s="153">
        <f>J11+J61+J923+J1120</f>
        <v>0</v>
      </c>
      <c r="K1156" s="153">
        <f>K11+K61+K923+K1120</f>
        <v>12078.1</v>
      </c>
      <c r="L1156" s="153">
        <f>L11+L61+L923+L1120</f>
        <v>1150</v>
      </c>
    </row>
    <row r="1157" spans="1:12" s="132" customFormat="1" ht="17.25" customHeight="1">
      <c r="F1157" s="247"/>
      <c r="H1157" s="294"/>
      <c r="I1157" s="294"/>
      <c r="J1157" s="294"/>
      <c r="K1157" s="294"/>
      <c r="L1157" s="294"/>
    </row>
    <row r="1158" spans="1:12" s="132" customFormat="1">
      <c r="F1158" s="247"/>
      <c r="H1158" s="226"/>
      <c r="I1158" s="226"/>
      <c r="J1158" s="226"/>
      <c r="K1158" s="226"/>
      <c r="L1158" s="226"/>
    </row>
    <row r="1159" spans="1:12">
      <c r="H1159" s="296"/>
      <c r="I1159" s="296"/>
      <c r="J1159" s="296"/>
      <c r="K1159" s="296"/>
      <c r="L1159" s="296"/>
    </row>
    <row r="1160" spans="1:12">
      <c r="H1160" s="296"/>
      <c r="I1160" s="297"/>
      <c r="K1160" s="297"/>
    </row>
    <row r="1161" spans="1:12">
      <c r="H1161" s="296"/>
      <c r="I1161" s="297"/>
      <c r="K1161" s="297"/>
    </row>
    <row r="1162" spans="1:12">
      <c r="H1162" s="296"/>
      <c r="I1162" s="297"/>
      <c r="K1162" s="297"/>
    </row>
    <row r="1163" spans="1:12">
      <c r="H1163" s="296"/>
      <c r="I1163" s="297"/>
      <c r="K1163" s="297"/>
    </row>
    <row r="1164" spans="1:12">
      <c r="H1164" s="298"/>
      <c r="I1164" s="299"/>
      <c r="J1164" s="299"/>
      <c r="K1164" s="299"/>
      <c r="L1164" s="299"/>
    </row>
    <row r="1165" spans="1:12">
      <c r="H1165" s="298"/>
      <c r="I1165" s="299"/>
      <c r="J1165" s="299"/>
      <c r="K1165" s="299"/>
      <c r="L1165" s="299"/>
    </row>
    <row r="1166" spans="1:12">
      <c r="H1166" s="297"/>
      <c r="I1166" s="297"/>
      <c r="J1166" s="297"/>
      <c r="K1166" s="297"/>
      <c r="L1166" s="297"/>
    </row>
    <row r="1167" spans="1:12">
      <c r="H1167" s="296"/>
      <c r="I1167" s="297"/>
      <c r="J1167" s="297"/>
      <c r="K1167" s="297"/>
      <c r="L1167" s="297"/>
    </row>
    <row r="1168" spans="1:12">
      <c r="H1168" s="296"/>
      <c r="I1168" s="297"/>
      <c r="J1168" s="297"/>
      <c r="K1168" s="297"/>
      <c r="L1168" s="297"/>
    </row>
    <row r="1169" spans="8:12">
      <c r="H1169" s="296"/>
      <c r="I1169" s="297"/>
      <c r="J1169" s="297"/>
      <c r="K1169" s="297"/>
      <c r="L1169" s="297"/>
    </row>
    <row r="1170" spans="8:12">
      <c r="H1170" s="296"/>
      <c r="I1170" s="296"/>
      <c r="J1170" s="296"/>
      <c r="K1170" s="296"/>
      <c r="L1170" s="296"/>
    </row>
    <row r="1171" spans="8:12">
      <c r="H1171" s="296"/>
      <c r="I1171" s="296"/>
      <c r="J1171" s="296"/>
      <c r="K1171" s="296"/>
      <c r="L1171" s="296"/>
    </row>
    <row r="1172" spans="8:12">
      <c r="H1172" s="296"/>
      <c r="I1172" s="296"/>
      <c r="J1172" s="296"/>
      <c r="K1172" s="296"/>
      <c r="L1172" s="296"/>
    </row>
    <row r="1173" spans="8:12">
      <c r="H1173" s="296"/>
      <c r="I1173" s="297"/>
      <c r="J1173" s="297"/>
      <c r="K1173" s="297"/>
      <c r="L1173" s="297"/>
    </row>
    <row r="1174" spans="8:12">
      <c r="H1174" s="296"/>
      <c r="I1174" s="297"/>
      <c r="J1174" s="296"/>
      <c r="K1174" s="296"/>
      <c r="L1174" s="296"/>
    </row>
  </sheetData>
  <autoFilter ref="A10:O1156"/>
  <mergeCells count="7">
    <mergeCell ref="A7:L7"/>
    <mergeCell ref="K1:L1"/>
    <mergeCell ref="J2:L2"/>
    <mergeCell ref="K3:L3"/>
    <mergeCell ref="A5:L5"/>
    <mergeCell ref="A6:L6"/>
    <mergeCell ref="I4:L4"/>
  </mergeCells>
  <pageMargins left="0.27559055118110237" right="0.23622047244094491" top="0.31496062992125984" bottom="0.15748031496062992" header="0.31496062992125984" footer="0.15748031496062992"/>
  <pageSetup paperSize="9" scale="70" firstPageNumber="85" fitToHeight="28" orientation="portrait" useFirstPageNumber="1" r:id="rId1"/>
  <rowBreaks count="3" manualBreakCount="3">
    <brk id="357" max="11" man="1"/>
    <brk id="380" max="11" man="1"/>
    <brk id="9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приложение 5.1.</vt:lpstr>
      <vt:lpstr>приложение 6.1.</vt:lpstr>
      <vt:lpstr>приложение 7.1.</vt:lpstr>
      <vt:lpstr>приложение 8.1.</vt:lpstr>
      <vt:lpstr>'приложение 5.1.'!Заголовки_для_печати</vt:lpstr>
      <vt:lpstr>'приложение 6.1.'!Заголовки_для_печати</vt:lpstr>
      <vt:lpstr>'приложение 8.1.'!Заголовки_для_печати</vt:lpstr>
      <vt:lpstr>'приложение 5.1.'!Область_печати</vt:lpstr>
      <vt:lpstr>'приложение 8.1.'!Область_печати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Коломиец</cp:lastModifiedBy>
  <cp:lastPrinted>2016-02-24T09:49:52Z</cp:lastPrinted>
  <dcterms:created xsi:type="dcterms:W3CDTF">1996-10-08T23:32:33Z</dcterms:created>
  <dcterms:modified xsi:type="dcterms:W3CDTF">2016-02-24T10:07:14Z</dcterms:modified>
</cp:coreProperties>
</file>