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Доходы" sheetId="1" r:id="rId1"/>
  </sheets>
  <definedNames>
    <definedName name="_xlnm.Print_Titles" localSheetId="0">'Приложение 1 Доходы'!$7:$8</definedName>
    <definedName name="сумм" localSheetId="0">'Приложение 1 Доходы'!#REF!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<sst xmlns="http://schemas.openxmlformats.org/spreadsheetml/2006/main" count="325" uniqueCount="322">
  <si>
    <t>тыс.руб.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</si>
  <si>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</si>
  <si>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</si>
  <si>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</si>
  <si>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</si>
  <si>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</si>
  <si>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</si>
  <si>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</si>
  <si>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</si>
  <si>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</si>
  <si>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</si>
  <si>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</si>
  <si>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</si>
  <si>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</si>
  <si>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</si>
  <si>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</si>
  <si>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</si>
  <si>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</si>
  <si>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</si>
  <si>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</si>
  <si>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</si>
  <si>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</si>
  <si>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</si>
  <si>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</si>
  <si>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</si>
  <si>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</si>
  <si>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</si>
  <si>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</si>
  <si>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</si>
  <si>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</si>
  <si>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</si>
  <si>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</si>
  <si>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</si>
  <si>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</si>
  <si>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</si>
  <si>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</si>
  <si>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</si>
  <si>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</si>
  <si>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</si>
  <si>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</si>
  <si>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</si>
  <si>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</si>
  <si>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</si>
  <si>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</si>
  <si>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</si>
  <si>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</si>
  <si>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</si>
  <si>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</si>
  <si>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</si>
  <si>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</si>
  <si>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</si>
  <si>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</si>
  <si>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</si>
  <si>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</si>
  <si>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</si>
  <si>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</si>
  <si>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</si>
  <si>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</si>
  <si>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</si>
  <si>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</si>
  <si>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</si>
  <si>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</si>
  <si>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</si>
  <si>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</si>
  <si>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</si>
  <si>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</si>
  <si>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</si>
  <si>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</si>
  <si>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</si>
  <si>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</si>
  <si>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</si>
  <si>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</si>
  <si>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000 2 07 04000 04 0000 180</t>
  </si>
  <si>
    <t>ИТОГО ДОХОДОВ</t>
  </si>
  <si>
    <t xml:space="preserve"> - дотации бюджетам городских округов на выравнивание бюджетной обеспеченности 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</si>
  <si>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</si>
  <si>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</si>
  <si>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</si>
  <si>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</si>
  <si>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</si>
  <si>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</si>
  <si>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</si>
  <si>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</si>
  <si>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</si>
  <si>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</si>
  <si>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</si>
  <si>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</si>
  <si>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</si>
  <si>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</si>
  <si>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</si>
  <si>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</si>
  <si>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</si>
  <si>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</si>
  <si>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</si>
  <si>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</si>
  <si>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</si>
  <si>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</si>
  <si>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</si>
  <si>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</si>
  <si>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</si>
  <si>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</si>
  <si>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</si>
  <si>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</si>
  <si>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</si>
  <si>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</si>
  <si>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</si>
  <si>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</si>
  <si>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</si>
  <si>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</si>
  <si>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</si>
  <si>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</si>
  <si>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</si>
  <si>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</si>
  <si>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</si>
  <si>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</si>
  <si>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</si>
  <si>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000 1 16 25030 01 0000 140</t>
  </si>
  <si>
    <t>000 1 16 25050 01 0000 140</t>
  </si>
  <si>
    <t>000 1 16 25060 01 0000 140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</si>
  <si>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</si>
  <si>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</si>
  <si>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</si>
  <si>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</si>
  <si>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</si>
  <si>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</si>
  <si>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</si>
  <si>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</si>
  <si>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</si>
  <si>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</si>
  <si>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</si>
  <si>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</si>
  <si>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</si>
  <si>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</si>
  <si>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</si>
  <si>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</si>
  <si>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</si>
  <si>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</si>
  <si>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</si>
  <si>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</si>
  <si>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</si>
  <si>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</si>
  <si>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</si>
  <si>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</si>
  <si>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</si>
  <si>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</si>
  <si>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</si>
  <si>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</si>
  <si>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</si>
  <si>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</si>
  <si>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</si>
  <si>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</si>
  <si>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</si>
  <si>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</si>
  <si>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</si>
  <si>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</si>
  <si>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выбросы загрязняющих веществ в атмосферный воздух передвижными объектами</t>
  </si>
  <si>
    <t xml:space="preserve"> - плата за сбросы загрязняющих веществ в водные объекты</t>
  </si>
  <si>
    <t xml:space="preserve"> - плата за размещение отходов производства и потребления</t>
  </si>
  <si>
    <t xml:space="preserve"> - плата за иные виды негативного воздействия на окружающую среду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</si>
  <si>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</si>
  <si>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</si>
  <si>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</si>
  <si>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</si>
  <si>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</si>
  <si>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</si>
  <si>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</si>
  <si>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 xml:space="preserve"> - денежные взыскания (штрафы) за нарушение земельного законодательства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</si>
  <si>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</si>
  <si>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</si>
  <si>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тяжеловестных и (или) крупногабаритных грузов, зачисляемые в бюджеты городских округов</t>
  </si>
  <si>
    <t xml:space="preserve">СУБСИДИИ БЮДЖЕТАМ БЮДЖЕТНОЙ СИСТЕМЫ РОССИЙСКОЙ ФЕДЕРАЦИИ (МЕЖБЮДЖЕТНЫЕ СУБСИДИИ)              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</si>
  <si>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</si>
  <si>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</si>
  <si>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 xml:space="preserve"> - прочие субсидии бюджетам городских округов</t>
  </si>
  <si>
    <t xml:space="preserve"> -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</si>
  <si>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000 2 07 04010 04 0000 180</t>
  </si>
  <si>
    <t>000 2 07 04050 04 0000 180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</si>
  <si>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</si>
  <si>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</si>
  <si>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</si>
  <si>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</si>
  <si>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</si>
  <si>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</si>
  <si>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</si>
  <si>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</si>
  <si>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</si>
  <si>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</si>
  <si>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</si>
  <si>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</si>
  <si>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</si>
  <si>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</si>
  <si>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</si>
  <si>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</si>
  <si>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 xml:space="preserve"> - доходы от продажи земельных участков, находящихся в собственности городских оругов (за исключением земельных участков муниципальных бюжетных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</si>
  <si>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</si>
  <si>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</si>
  <si>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</si>
  <si>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</si>
  <si>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</si>
  <si>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</si>
  <si>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</si>
  <si>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</si>
  <si>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</si>
  <si>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</si>
  <si>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</si>
  <si>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</si>
  <si>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</si>
  <si>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</si>
  <si>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</si>
  <si>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</si>
  <si>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</si>
  <si>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</si>
  <si>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</si>
  <si>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</si>
  <si>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</si>
  <si>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</si>
  <si>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</si>
  <si>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</si>
  <si>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</si>
  <si>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тяжеловестных и (или) крупногабаритных грузов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</si>
  <si>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</si>
  <si>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</si>
  <si>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</si>
  <si>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</si>
  <si>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</si>
  <si>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Субвенции бюджетам  муниципальных образований на 1 килограмм реализованного и (или) отгруженного на собственную переработку молока
</t>
  </si>
  <si>
    <t xml:space="preserve">Субвенции бюджетам городских округов на 1 килограмм реализованного и (или) отгруженного на собственную переработку молока
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</si>
  <si>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</si>
  <si>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</si>
  <si>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</si>
  <si>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</si>
  <si>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</si>
  <si>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</si>
  <si>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</si>
  <si>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</si>
  <si>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</si>
  <si>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</si>
  <si>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</si>
  <si>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000 2 02 10000 00 0000 151</t>
  </si>
  <si>
    <t>000 2 02 15001 04 0000 151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</si>
  <si>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</si>
  <si>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</si>
  <si>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</si>
  <si>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</si>
  <si>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</si>
  <si>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</si>
  <si>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</si>
  <si>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</si>
  <si>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</si>
  <si>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000 2 02 20077 00 0000 151</t>
  </si>
  <si>
    <t>000 2 02 20077 04 0000 151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</si>
  <si>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</si>
  <si>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</si>
  <si>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</si>
  <si>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</si>
  <si>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</si>
  <si>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</si>
  <si>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000 2 02 35120 00 0000 151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</si>
  <si>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</si>
  <si>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</si>
  <si>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000 2 02 30024 00 0000 151</t>
  </si>
  <si>
    <t>000 2 02 30024 04 0000 151</t>
  </si>
  <si>
    <t>000 2 02 30029 00 0000 151</t>
  </si>
  <si>
    <t>000 2 02 30029 04 0000 151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</si>
  <si>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</si>
  <si>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000 2 02 35134 00 0000 151</t>
  </si>
  <si>
    <t>000 2 02 35134 04 0000 151</t>
  </si>
  <si>
    <t xml:space="preserve"> -субвенции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</t>
  </si>
  <si>
    <t>000 2 02 35135 00 0000 151</t>
  </si>
  <si>
    <t>000 2 02 35135 04 0000 151</t>
  </si>
  <si>
    <t>000 2 02 35043 00 0000 151</t>
  </si>
  <si>
    <t>000 2 02 35043 04 0000 151</t>
  </si>
  <si>
    <t>000 2 02 35082 00 0000 151</t>
  </si>
  <si>
    <t>000 2 02 35082 04 0000 151</t>
  </si>
  <si>
    <t>000 2 02 40000 00 0000 151</t>
  </si>
  <si>
    <t>000 2 02 45144 00 0000 151</t>
  </si>
  <si>
    <t>000 2 02 45144 04 0000 151</t>
  </si>
  <si>
    <t>000 2 02 49999 00 0000 151</t>
  </si>
  <si>
    <t>000 2 02 49999 04 0000 151</t>
  </si>
  <si>
    <t>000 2 02 15001 00 0000 151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</si>
  <si>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</si>
  <si>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</si>
  <si>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000 2 02 25519 04 0000151</t>
  </si>
  <si>
    <t>Субсидия бюджетам на поддержку отрасли культуры</t>
  </si>
  <si>
    <t>000 2 02 25519 00 0000151</t>
  </si>
  <si>
    <t xml:space="preserve"> - Субсидия бюджетам  городских округов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</si>
  <si>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</si>
  <si>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</si>
  <si>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</si>
  <si>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</si>
  <si>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Исполнено на 01.07.2017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</si>
  <si>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</si>
  <si>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
000 1 05 01050 01 0000 110
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</si>
  <si>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</si>
  <si>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</si>
  <si>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</si>
  <si>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</si>
  <si>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</si>
  <si>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</si>
  <si>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</si>
  <si>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</si>
  <si>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</si>
  <si>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</si>
  <si>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</si>
  <si>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</si>
  <si>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</si>
  <si>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</si>
  <si>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</si>
  <si>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</si>
  <si>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 xml:space="preserve"> - прочие денежные взыскания (штрафы) за  правонарушения в области дорожного движения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</si>
  <si>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</si>
  <si>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</si>
  <si>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</si>
  <si>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</si>
  <si>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</si>
  <si>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</si>
  <si>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План на 2017 год</t>
  </si>
  <si>
    <t xml:space="preserve">% исполнения </t>
  </si>
  <si>
    <t xml:space="preserve">Наименование </t>
  </si>
  <si>
    <t>Исполнение по доходам бюджета городского округа город Урай за I полугодие  2017 года</t>
  </si>
  <si>
    <t>к решению Думы города Урай</t>
  </si>
  <si>
    <t>от 21 сентября 2017 года №58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</si>
</sst>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7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0" xfId="61" applyFont="1" applyFill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0" xfId="61" applyFont="1" applyFill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4" fillId="0" borderId="11" xfId="58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65" fontId="5" fillId="0" borderId="11" xfId="58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Fill="1" applyAlignment="1">
      <alignment horizontal="righ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PageLayoutView="0" workbookViewId="0" topLeftCell="A1">
      <pane xSplit="2" ySplit="8" topLeftCell="C1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42" sqref="H142"/>
    </sheetView>
  </sheetViews>
  <sheetFormatPr defaultColWidth="9.140625" defaultRowHeight="12.75"/>
  <cols>
    <col min="1" max="1" width="59.8515625" style="35" customWidth="1"/>
    <col min="2" max="2" width="27.28125" style="35" customWidth="1"/>
    <col min="3" max="3" width="17.00390625" style="45" customWidth="1"/>
    <col min="4" max="4" width="12.7109375" style="35" customWidth="1"/>
    <col min="5" max="5" width="11.421875" style="35" customWidth="1"/>
    <col min="6" max="6" width="17.140625" style="35" customWidth="1"/>
    <col min="7" max="16384" width="9.140625" style="35" customWidth="1"/>
  </cols>
  <sheetData>
    <row r="1" spans="1:5" ht="15">
      <c r="A1" s="44"/>
      <c r="D1" s="63" t="s">
        <v>206</v>
      </c>
      <c r="E1" s="63"/>
    </row>
    <row r="2" spans="2:5" ht="15">
      <c r="B2" s="63" t="s">
        <v>320</v>
      </c>
      <c r="C2" s="65"/>
      <c r="D2" s="65"/>
      <c r="E2" s="65"/>
    </row>
    <row r="3" spans="4:5" ht="15">
      <c r="D3" s="66" t="s">
        <v>321</v>
      </c>
      <c r="E3" s="66"/>
    </row>
    <row r="4" spans="2:3" ht="8.25" customHeight="1">
      <c r="B4" s="46"/>
      <c r="C4" s="47"/>
    </row>
    <row r="5" spans="1:5" s="48" customFormat="1" ht="18" customHeight="1">
      <c r="A5" s="64" t="s">
        <v>319</v>
      </c>
      <c r="B5" s="64"/>
      <c r="C5" s="64"/>
      <c r="D5" s="64"/>
      <c r="E5" s="64"/>
    </row>
    <row r="6" spans="1:5" ht="15" customHeight="1">
      <c r="A6" s="7"/>
      <c r="B6" s="7"/>
      <c r="E6" s="8" t="s">
        <v>0</v>
      </c>
    </row>
    <row r="7" spans="1:6" ht="25.5">
      <c r="A7" s="9" t="s">
        <v>318</v>
      </c>
      <c r="B7" s="9" t="s">
        <v>1</v>
      </c>
      <c r="C7" s="10" t="s">
        <v>316</v>
      </c>
      <c r="D7" s="10" t="s">
        <v>290</v>
      </c>
      <c r="E7" s="10" t="s">
        <v>317</v>
      </c>
      <c r="F7" s="49"/>
    </row>
    <row r="8" spans="1:5" s="51" customFormat="1" ht="12">
      <c r="A8" s="24">
        <v>1</v>
      </c>
      <c r="B8" s="24">
        <v>2</v>
      </c>
      <c r="C8" s="25">
        <v>3</v>
      </c>
      <c r="D8" s="50">
        <v>4</v>
      </c>
      <c r="E8" s="50">
        <v>5</v>
      </c>
    </row>
    <row r="9" spans="1:6" ht="12.75">
      <c r="A9" s="4" t="s">
        <v>2</v>
      </c>
      <c r="B9" s="5" t="s">
        <v>3</v>
      </c>
      <c r="C9" s="10">
        <f>C10+C22+C33+C41+C48+C62+C69+C76+C87+C111+C16</f>
        <v>720069.4999999999</v>
      </c>
      <c r="D9" s="10">
        <f>D10+D22+D33+D41+D48+D62+D69+D76+D87+D111+D16</f>
        <v>376668.69999999995</v>
      </c>
      <c r="E9" s="58">
        <f aca="true" t="shared" si="0" ref="E9:E20">D9/C9*100</f>
        <v>52.31004784954786</v>
      </c>
      <c r="F9" s="45"/>
    </row>
    <row r="10" spans="1:5" ht="12.75">
      <c r="A10" s="6" t="s">
        <v>4</v>
      </c>
      <c r="B10" s="5" t="s">
        <v>5</v>
      </c>
      <c r="C10" s="10">
        <f>C11</f>
        <v>419017.99999999994</v>
      </c>
      <c r="D10" s="10">
        <f>D11</f>
        <v>217239.9</v>
      </c>
      <c r="E10" s="58">
        <f t="shared" si="0"/>
        <v>51.84500427189286</v>
      </c>
    </row>
    <row r="11" spans="1:5" ht="12.75">
      <c r="A11" s="11" t="s">
        <v>6</v>
      </c>
      <c r="B11" s="12" t="s">
        <v>7</v>
      </c>
      <c r="C11" s="34">
        <f>SUM(C12:C15)</f>
        <v>419017.99999999994</v>
      </c>
      <c r="D11" s="34">
        <f>SUM(D12:D15)</f>
        <v>217239.9</v>
      </c>
      <c r="E11" s="57">
        <f t="shared" si="0"/>
        <v>51.84500427189286</v>
      </c>
    </row>
    <row r="12" spans="1:5" ht="65.25" customHeight="1">
      <c r="A12" s="11" t="s">
        <v>205</v>
      </c>
      <c r="B12" s="12" t="s">
        <v>8</v>
      </c>
      <c r="C12" s="34">
        <v>409799.6</v>
      </c>
      <c r="D12" s="34">
        <v>214932.1</v>
      </c>
      <c r="E12" s="57">
        <f t="shared" si="0"/>
        <v>52.44809902205859</v>
      </c>
    </row>
    <row r="13" spans="1:5" ht="93.75" customHeight="1">
      <c r="A13" s="11" t="s">
        <v>96</v>
      </c>
      <c r="B13" s="12" t="s">
        <v>9</v>
      </c>
      <c r="C13" s="34">
        <v>4190.2</v>
      </c>
      <c r="D13" s="34">
        <v>455.5</v>
      </c>
      <c r="E13" s="57">
        <f t="shared" si="0"/>
        <v>10.870602835186865</v>
      </c>
    </row>
    <row r="14" spans="1:5" ht="45.75" customHeight="1">
      <c r="A14" s="11" t="s">
        <v>97</v>
      </c>
      <c r="B14" s="16" t="s">
        <v>83</v>
      </c>
      <c r="C14" s="34">
        <v>2514.1</v>
      </c>
      <c r="D14" s="34">
        <v>766.5</v>
      </c>
      <c r="E14" s="57">
        <f t="shared" si="0"/>
        <v>30.488047412592977</v>
      </c>
    </row>
    <row r="15" spans="1:5" ht="70.5" customHeight="1">
      <c r="A15" s="11" t="s">
        <v>207</v>
      </c>
      <c r="B15" s="12" t="s">
        <v>84</v>
      </c>
      <c r="C15" s="34">
        <v>2514.1</v>
      </c>
      <c r="D15" s="34">
        <v>1085.8</v>
      </c>
      <c r="E15" s="57">
        <f t="shared" si="0"/>
        <v>43.18841732627978</v>
      </c>
    </row>
    <row r="16" spans="1:5" ht="33" customHeight="1">
      <c r="A16" s="6" t="s">
        <v>132</v>
      </c>
      <c r="B16" s="5" t="s">
        <v>133</v>
      </c>
      <c r="C16" s="10">
        <f>C17</f>
        <v>13551</v>
      </c>
      <c r="D16" s="10">
        <f>D17</f>
        <v>5122.400000000001</v>
      </c>
      <c r="E16" s="58">
        <f t="shared" si="0"/>
        <v>37.800900302560706</v>
      </c>
    </row>
    <row r="17" spans="1:5" ht="32.25" customHeight="1">
      <c r="A17" s="3" t="s">
        <v>134</v>
      </c>
      <c r="B17" s="12" t="s">
        <v>135</v>
      </c>
      <c r="C17" s="34">
        <f>C18+C19+C20+C21</f>
        <v>13551</v>
      </c>
      <c r="D17" s="34">
        <f>D18+D19+D20+D21</f>
        <v>5122.400000000001</v>
      </c>
      <c r="E17" s="57">
        <f t="shared" si="0"/>
        <v>37.800900302560706</v>
      </c>
    </row>
    <row r="18" spans="1:5" ht="54.75" customHeight="1">
      <c r="A18" s="3" t="s">
        <v>186</v>
      </c>
      <c r="B18" s="12" t="s">
        <v>136</v>
      </c>
      <c r="C18" s="34">
        <v>4404.1</v>
      </c>
      <c r="D18" s="34">
        <v>2022.9</v>
      </c>
      <c r="E18" s="57">
        <f t="shared" si="0"/>
        <v>45.93219954133648</v>
      </c>
    </row>
    <row r="19" spans="1:5" ht="69" customHeight="1">
      <c r="A19" s="3" t="s">
        <v>187</v>
      </c>
      <c r="B19" s="12" t="s">
        <v>137</v>
      </c>
      <c r="C19" s="34">
        <v>67.7</v>
      </c>
      <c r="D19" s="34">
        <v>22</v>
      </c>
      <c r="E19" s="57">
        <f t="shared" si="0"/>
        <v>32.49630723781388</v>
      </c>
    </row>
    <row r="20" spans="1:5" ht="56.25" customHeight="1">
      <c r="A20" s="3" t="s">
        <v>188</v>
      </c>
      <c r="B20" s="12" t="s">
        <v>138</v>
      </c>
      <c r="C20" s="34">
        <v>9079.2</v>
      </c>
      <c r="D20" s="34">
        <v>3487.8</v>
      </c>
      <c r="E20" s="57">
        <f t="shared" si="0"/>
        <v>38.4152788791964</v>
      </c>
    </row>
    <row r="21" spans="1:5" ht="57" customHeight="1">
      <c r="A21" s="3" t="s">
        <v>189</v>
      </c>
      <c r="B21" s="12" t="s">
        <v>139</v>
      </c>
      <c r="C21" s="34">
        <v>0</v>
      </c>
      <c r="D21" s="34">
        <v>-410.3</v>
      </c>
      <c r="E21" s="57">
        <v>0</v>
      </c>
    </row>
    <row r="22" spans="1:5" ht="12.75">
      <c r="A22" s="6" t="s">
        <v>10</v>
      </c>
      <c r="B22" s="5" t="s">
        <v>11</v>
      </c>
      <c r="C22" s="10">
        <f>C23+C27+C29+C31</f>
        <v>115301.5</v>
      </c>
      <c r="D22" s="10">
        <f>D23+D27+D29+D31</f>
        <v>74322.4</v>
      </c>
      <c r="E22" s="58">
        <f>D22/C22*100</f>
        <v>64.45917876176806</v>
      </c>
    </row>
    <row r="23" spans="1:5" s="52" customFormat="1" ht="33.75" customHeight="1">
      <c r="A23" s="6" t="s">
        <v>85</v>
      </c>
      <c r="B23" s="5" t="s">
        <v>12</v>
      </c>
      <c r="C23" s="10">
        <f>C24+C25+C26</f>
        <v>69200</v>
      </c>
      <c r="D23" s="10">
        <f>D24+D25+D26</f>
        <v>53961.6</v>
      </c>
      <c r="E23" s="58">
        <f>D23/C23*100</f>
        <v>77.97919075144509</v>
      </c>
    </row>
    <row r="24" spans="1:5" ht="25.5">
      <c r="A24" s="11" t="s">
        <v>216</v>
      </c>
      <c r="B24" s="12" t="s">
        <v>90</v>
      </c>
      <c r="C24" s="34">
        <f>62280-6920</f>
        <v>55360</v>
      </c>
      <c r="D24" s="34">
        <v>43272.2</v>
      </c>
      <c r="E24" s="57">
        <f>D24/C24*100</f>
        <v>78.16510115606935</v>
      </c>
    </row>
    <row r="25" spans="1:5" ht="51">
      <c r="A25" s="11" t="s">
        <v>230</v>
      </c>
      <c r="B25" s="12" t="s">
        <v>91</v>
      </c>
      <c r="C25" s="34">
        <f>6920+6920</f>
        <v>13840</v>
      </c>
      <c r="D25" s="34">
        <v>10590</v>
      </c>
      <c r="E25" s="57">
        <f>D25/C25*100</f>
        <v>76.51734104046243</v>
      </c>
    </row>
    <row r="26" spans="1:5" ht="29.25" customHeight="1">
      <c r="A26" s="3" t="s">
        <v>291</v>
      </c>
      <c r="B26" s="33" t="s">
        <v>292</v>
      </c>
      <c r="C26" s="34">
        <v>0</v>
      </c>
      <c r="D26" s="34">
        <v>99.4</v>
      </c>
      <c r="E26" s="57">
        <v>0</v>
      </c>
    </row>
    <row r="27" spans="1:5" ht="21.75" customHeight="1">
      <c r="A27" s="6" t="s">
        <v>13</v>
      </c>
      <c r="B27" s="5" t="s">
        <v>140</v>
      </c>
      <c r="C27" s="10">
        <f>C28</f>
        <v>41500</v>
      </c>
      <c r="D27" s="10">
        <f>D28</f>
        <v>16346.3</v>
      </c>
      <c r="E27" s="58">
        <f aca="true" t="shared" si="1" ref="E27:E64">D27/C27*100</f>
        <v>39.38867469879518</v>
      </c>
    </row>
    <row r="28" spans="1:5" ht="20.25" customHeight="1">
      <c r="A28" s="11" t="s">
        <v>13</v>
      </c>
      <c r="B28" s="12" t="s">
        <v>92</v>
      </c>
      <c r="C28" s="34">
        <v>41500</v>
      </c>
      <c r="D28" s="34">
        <v>16346.3</v>
      </c>
      <c r="E28" s="57">
        <f t="shared" si="1"/>
        <v>39.38867469879518</v>
      </c>
    </row>
    <row r="29" spans="1:5" ht="18" customHeight="1">
      <c r="A29" s="17" t="s">
        <v>107</v>
      </c>
      <c r="B29" s="18" t="s">
        <v>108</v>
      </c>
      <c r="C29" s="10">
        <f>C30</f>
        <v>51.5</v>
      </c>
      <c r="D29" s="10">
        <f>D30</f>
        <v>42.2</v>
      </c>
      <c r="E29" s="58">
        <f t="shared" si="1"/>
        <v>81.94174757281554</v>
      </c>
    </row>
    <row r="30" spans="1:5" s="52" customFormat="1" ht="15" customHeight="1">
      <c r="A30" s="19" t="s">
        <v>107</v>
      </c>
      <c r="B30" s="20" t="s">
        <v>109</v>
      </c>
      <c r="C30" s="34">
        <v>51.5</v>
      </c>
      <c r="D30" s="34">
        <v>42.2</v>
      </c>
      <c r="E30" s="57">
        <f t="shared" si="1"/>
        <v>81.94174757281554</v>
      </c>
    </row>
    <row r="31" spans="1:5" s="52" customFormat="1" ht="28.5" customHeight="1">
      <c r="A31" s="17" t="s">
        <v>129</v>
      </c>
      <c r="B31" s="18" t="s">
        <v>128</v>
      </c>
      <c r="C31" s="10">
        <f>C32</f>
        <v>4550</v>
      </c>
      <c r="D31" s="10">
        <f>D32</f>
        <v>3972.3</v>
      </c>
      <c r="E31" s="58">
        <f t="shared" si="1"/>
        <v>87.30329670329671</v>
      </c>
    </row>
    <row r="32" spans="1:5" s="52" customFormat="1" ht="30.75" customHeight="1">
      <c r="A32" s="19" t="s">
        <v>130</v>
      </c>
      <c r="B32" s="20" t="s">
        <v>131</v>
      </c>
      <c r="C32" s="34">
        <v>4550</v>
      </c>
      <c r="D32" s="34">
        <v>3972.3</v>
      </c>
      <c r="E32" s="57">
        <f t="shared" si="1"/>
        <v>87.30329670329671</v>
      </c>
    </row>
    <row r="33" spans="1:5" ht="12.75">
      <c r="A33" s="6" t="s">
        <v>14</v>
      </c>
      <c r="B33" s="5" t="s">
        <v>15</v>
      </c>
      <c r="C33" s="10">
        <f>C34+C36</f>
        <v>25200</v>
      </c>
      <c r="D33" s="10">
        <f>D34+D36</f>
        <v>7486.099999999999</v>
      </c>
      <c r="E33" s="58">
        <f t="shared" si="1"/>
        <v>29.70674603174603</v>
      </c>
    </row>
    <row r="34" spans="1:5" s="52" customFormat="1" ht="17.25" customHeight="1">
      <c r="A34" s="6" t="s">
        <v>16</v>
      </c>
      <c r="B34" s="5" t="s">
        <v>17</v>
      </c>
      <c r="C34" s="10">
        <f>C35</f>
        <v>7900</v>
      </c>
      <c r="D34" s="10">
        <f>D35</f>
        <v>785.9</v>
      </c>
      <c r="E34" s="58">
        <f t="shared" si="1"/>
        <v>9.948101265822784</v>
      </c>
    </row>
    <row r="35" spans="1:5" ht="41.25" customHeight="1">
      <c r="A35" s="11" t="s">
        <v>141</v>
      </c>
      <c r="B35" s="12" t="s">
        <v>18</v>
      </c>
      <c r="C35" s="34">
        <v>7900</v>
      </c>
      <c r="D35" s="34">
        <v>785.9</v>
      </c>
      <c r="E35" s="57">
        <f t="shared" si="1"/>
        <v>9.948101265822784</v>
      </c>
    </row>
    <row r="36" spans="1:5" ht="17.25" customHeight="1">
      <c r="A36" s="6" t="s">
        <v>19</v>
      </c>
      <c r="B36" s="5" t="s">
        <v>20</v>
      </c>
      <c r="C36" s="10">
        <f>C37+C39</f>
        <v>17300</v>
      </c>
      <c r="D36" s="10">
        <f>D37+D39</f>
        <v>6700.2</v>
      </c>
      <c r="E36" s="58">
        <f t="shared" si="1"/>
        <v>38.72947976878612</v>
      </c>
    </row>
    <row r="37" spans="1:5" ht="16.5" customHeight="1">
      <c r="A37" s="11" t="s">
        <v>208</v>
      </c>
      <c r="B37" s="12" t="s">
        <v>217</v>
      </c>
      <c r="C37" s="34">
        <f>C38</f>
        <v>13321</v>
      </c>
      <c r="D37" s="34">
        <f>D38</f>
        <v>6274</v>
      </c>
      <c r="E37" s="57">
        <f t="shared" si="1"/>
        <v>47.09856617371068</v>
      </c>
    </row>
    <row r="38" spans="1:5" s="36" customFormat="1" ht="30" customHeight="1">
      <c r="A38" s="1" t="s">
        <v>210</v>
      </c>
      <c r="B38" s="2" t="s">
        <v>209</v>
      </c>
      <c r="C38" s="42">
        <v>13321</v>
      </c>
      <c r="D38" s="42">
        <v>6274</v>
      </c>
      <c r="E38" s="61">
        <f t="shared" si="1"/>
        <v>47.09856617371068</v>
      </c>
    </row>
    <row r="39" spans="1:5" ht="12.75">
      <c r="A39" s="11" t="s">
        <v>212</v>
      </c>
      <c r="B39" s="12" t="s">
        <v>211</v>
      </c>
      <c r="C39" s="34">
        <f>SUM(C40)</f>
        <v>3979</v>
      </c>
      <c r="D39" s="34">
        <f>SUM(D40)</f>
        <v>426.2</v>
      </c>
      <c r="E39" s="57">
        <f t="shared" si="1"/>
        <v>10.71123397838653</v>
      </c>
    </row>
    <row r="40" spans="1:5" ht="31.5" customHeight="1">
      <c r="A40" s="1" t="s">
        <v>214</v>
      </c>
      <c r="B40" s="2" t="s">
        <v>213</v>
      </c>
      <c r="C40" s="42">
        <v>3979</v>
      </c>
      <c r="D40" s="42">
        <v>426.2</v>
      </c>
      <c r="E40" s="61">
        <f t="shared" si="1"/>
        <v>10.71123397838653</v>
      </c>
    </row>
    <row r="41" spans="1:5" ht="15" customHeight="1">
      <c r="A41" s="6" t="s">
        <v>21</v>
      </c>
      <c r="B41" s="5" t="s">
        <v>22</v>
      </c>
      <c r="C41" s="10">
        <f>C42+C44</f>
        <v>5360.2</v>
      </c>
      <c r="D41" s="10">
        <f>D42+D44</f>
        <v>3056.2</v>
      </c>
      <c r="E41" s="58">
        <f t="shared" si="1"/>
        <v>57.0165292339838</v>
      </c>
    </row>
    <row r="42" spans="1:5" ht="30.75" customHeight="1">
      <c r="A42" s="11" t="s">
        <v>23</v>
      </c>
      <c r="B42" s="12" t="s">
        <v>24</v>
      </c>
      <c r="C42" s="34">
        <f>C43</f>
        <v>5300</v>
      </c>
      <c r="D42" s="34">
        <f>D43</f>
        <v>3007.2</v>
      </c>
      <c r="E42" s="57">
        <f t="shared" si="1"/>
        <v>56.739622641509435</v>
      </c>
    </row>
    <row r="43" spans="1:5" ht="42" customHeight="1">
      <c r="A43" s="1" t="s">
        <v>77</v>
      </c>
      <c r="B43" s="2" t="s">
        <v>25</v>
      </c>
      <c r="C43" s="42">
        <v>5300</v>
      </c>
      <c r="D43" s="42">
        <v>3007.2</v>
      </c>
      <c r="E43" s="61">
        <f t="shared" si="1"/>
        <v>56.739622641509435</v>
      </c>
    </row>
    <row r="44" spans="1:5" ht="28.5" customHeight="1">
      <c r="A44" s="11" t="s">
        <v>26</v>
      </c>
      <c r="B44" s="12" t="s">
        <v>27</v>
      </c>
      <c r="C44" s="34">
        <f>C45+C46</f>
        <v>60.2</v>
      </c>
      <c r="D44" s="34">
        <f>D45+D46</f>
        <v>49</v>
      </c>
      <c r="E44" s="57">
        <f t="shared" si="1"/>
        <v>81.3953488372093</v>
      </c>
    </row>
    <row r="45" spans="1:5" ht="29.25" customHeight="1">
      <c r="A45" s="21" t="s">
        <v>218</v>
      </c>
      <c r="B45" s="12" t="s">
        <v>227</v>
      </c>
      <c r="C45" s="34">
        <v>25</v>
      </c>
      <c r="D45" s="34">
        <v>25</v>
      </c>
      <c r="E45" s="57">
        <f t="shared" si="1"/>
        <v>100</v>
      </c>
    </row>
    <row r="46" spans="1:5" ht="57.75" customHeight="1">
      <c r="A46" s="11" t="s">
        <v>219</v>
      </c>
      <c r="B46" s="12" t="s">
        <v>142</v>
      </c>
      <c r="C46" s="34">
        <f>C47</f>
        <v>35.2</v>
      </c>
      <c r="D46" s="34">
        <f>D47</f>
        <v>24</v>
      </c>
      <c r="E46" s="57">
        <f t="shared" si="1"/>
        <v>68.18181818181817</v>
      </c>
    </row>
    <row r="47" spans="1:5" ht="81" customHeight="1">
      <c r="A47" s="22" t="s">
        <v>124</v>
      </c>
      <c r="B47" s="39" t="s">
        <v>125</v>
      </c>
      <c r="C47" s="42">
        <v>35.2</v>
      </c>
      <c r="D47" s="42">
        <v>24</v>
      </c>
      <c r="E47" s="61">
        <f t="shared" si="1"/>
        <v>68.18181818181817</v>
      </c>
    </row>
    <row r="48" spans="1:6" ht="43.5" customHeight="1">
      <c r="A48" s="6" t="s">
        <v>28</v>
      </c>
      <c r="B48" s="5" t="s">
        <v>29</v>
      </c>
      <c r="C48" s="10">
        <f>SUM(C51+C59+C49+C56)</f>
        <v>102292.69999999998</v>
      </c>
      <c r="D48" s="10">
        <f>SUM(D51+D59+D49+D56)</f>
        <v>43141</v>
      </c>
      <c r="E48" s="58">
        <f t="shared" si="1"/>
        <v>42.1740749828678</v>
      </c>
      <c r="F48" s="45"/>
    </row>
    <row r="49" spans="1:5" ht="57" customHeight="1">
      <c r="A49" s="11" t="s">
        <v>78</v>
      </c>
      <c r="B49" s="13" t="s">
        <v>196</v>
      </c>
      <c r="C49" s="59">
        <f>C50</f>
        <v>796.4</v>
      </c>
      <c r="D49" s="59">
        <f>D50</f>
        <v>526.4</v>
      </c>
      <c r="E49" s="57">
        <f t="shared" si="1"/>
        <v>66.09743847312907</v>
      </c>
    </row>
    <row r="50" spans="1:5" s="36" customFormat="1" ht="48.75" customHeight="1">
      <c r="A50" s="1" t="s">
        <v>30</v>
      </c>
      <c r="B50" s="14" t="s">
        <v>143</v>
      </c>
      <c r="C50" s="60">
        <f>270+526.4</f>
        <v>796.4</v>
      </c>
      <c r="D50" s="60">
        <v>526.4</v>
      </c>
      <c r="E50" s="61">
        <f t="shared" si="1"/>
        <v>66.09743847312907</v>
      </c>
    </row>
    <row r="51" spans="1:5" ht="72" customHeight="1">
      <c r="A51" s="11" t="s">
        <v>86</v>
      </c>
      <c r="B51" s="12" t="s">
        <v>31</v>
      </c>
      <c r="C51" s="34">
        <f>SUM(C52+C54)</f>
        <v>77138.9</v>
      </c>
      <c r="D51" s="34">
        <f>SUM(D52+D54)</f>
        <v>36524.5</v>
      </c>
      <c r="E51" s="57">
        <f t="shared" si="1"/>
        <v>47.3490029025563</v>
      </c>
    </row>
    <row r="52" spans="1:5" ht="53.25" customHeight="1">
      <c r="A52" s="11" t="s">
        <v>144</v>
      </c>
      <c r="B52" s="12" t="s">
        <v>81</v>
      </c>
      <c r="C52" s="34">
        <f>SUM(C53)</f>
        <v>75766.2</v>
      </c>
      <c r="D52" s="34">
        <f>SUM(D53)</f>
        <v>35714.5</v>
      </c>
      <c r="E52" s="57">
        <f t="shared" si="1"/>
        <v>47.13777383582653</v>
      </c>
    </row>
    <row r="53" spans="1:5" ht="66.75" customHeight="1">
      <c r="A53" s="1" t="s">
        <v>32</v>
      </c>
      <c r="B53" s="2" t="s">
        <v>93</v>
      </c>
      <c r="C53" s="42">
        <v>75766.2</v>
      </c>
      <c r="D53" s="42">
        <v>35714.5</v>
      </c>
      <c r="E53" s="61">
        <f t="shared" si="1"/>
        <v>47.13777383582653</v>
      </c>
    </row>
    <row r="54" spans="1:5" ht="73.5" customHeight="1">
      <c r="A54" s="11" t="s">
        <v>87</v>
      </c>
      <c r="B54" s="23" t="s">
        <v>33</v>
      </c>
      <c r="C54" s="34">
        <f>C55</f>
        <v>1372.7</v>
      </c>
      <c r="D54" s="34">
        <f>D55</f>
        <v>810</v>
      </c>
      <c r="E54" s="57">
        <f t="shared" si="1"/>
        <v>59.00779485685146</v>
      </c>
    </row>
    <row r="55" spans="1:5" s="53" customFormat="1" ht="54.75" customHeight="1">
      <c r="A55" s="15" t="s">
        <v>150</v>
      </c>
      <c r="B55" s="2" t="s">
        <v>34</v>
      </c>
      <c r="C55" s="42">
        <v>1372.7</v>
      </c>
      <c r="D55" s="42">
        <v>810</v>
      </c>
      <c r="E55" s="61">
        <f t="shared" si="1"/>
        <v>59.00779485685146</v>
      </c>
    </row>
    <row r="56" spans="1:5" s="54" customFormat="1" ht="15.75" customHeight="1">
      <c r="A56" s="11" t="s">
        <v>146</v>
      </c>
      <c r="B56" s="12" t="s">
        <v>147</v>
      </c>
      <c r="C56" s="34">
        <f>C57</f>
        <v>56</v>
      </c>
      <c r="D56" s="34">
        <f>D57</f>
        <v>0</v>
      </c>
      <c r="E56" s="57">
        <f t="shared" si="1"/>
        <v>0</v>
      </c>
    </row>
    <row r="57" spans="1:5" s="54" customFormat="1" ht="44.25" customHeight="1">
      <c r="A57" s="11" t="s">
        <v>149</v>
      </c>
      <c r="B57" s="12" t="s">
        <v>148</v>
      </c>
      <c r="C57" s="34">
        <f>C58</f>
        <v>56</v>
      </c>
      <c r="D57" s="34">
        <f>D58</f>
        <v>0</v>
      </c>
      <c r="E57" s="57">
        <f t="shared" si="1"/>
        <v>0</v>
      </c>
    </row>
    <row r="58" spans="1:5" ht="46.5" customHeight="1">
      <c r="A58" s="15" t="s">
        <v>145</v>
      </c>
      <c r="B58" s="2" t="s">
        <v>110</v>
      </c>
      <c r="C58" s="42">
        <v>56</v>
      </c>
      <c r="D58" s="42">
        <v>0</v>
      </c>
      <c r="E58" s="61">
        <f t="shared" si="1"/>
        <v>0</v>
      </c>
    </row>
    <row r="59" spans="1:5" ht="69.75" customHeight="1">
      <c r="A59" s="11" t="s">
        <v>88</v>
      </c>
      <c r="B59" s="12" t="s">
        <v>35</v>
      </c>
      <c r="C59" s="34">
        <f>C60</f>
        <v>24301.4</v>
      </c>
      <c r="D59" s="34">
        <f>D60</f>
        <v>6090.1</v>
      </c>
      <c r="E59" s="57">
        <f t="shared" si="1"/>
        <v>25.0606960915832</v>
      </c>
    </row>
    <row r="60" spans="1:5" ht="63.75">
      <c r="A60" s="11" t="s">
        <v>89</v>
      </c>
      <c r="B60" s="12" t="s">
        <v>36</v>
      </c>
      <c r="C60" s="34">
        <f>C61</f>
        <v>24301.4</v>
      </c>
      <c r="D60" s="34">
        <f>D61</f>
        <v>6090.1</v>
      </c>
      <c r="E60" s="57">
        <f t="shared" si="1"/>
        <v>25.0606960915832</v>
      </c>
    </row>
    <row r="61" spans="1:5" ht="68.25" customHeight="1">
      <c r="A61" s="1" t="s">
        <v>151</v>
      </c>
      <c r="B61" s="2" t="s">
        <v>37</v>
      </c>
      <c r="C61" s="42">
        <f>24851.1-11600.9+11051.2</f>
        <v>24301.4</v>
      </c>
      <c r="D61" s="42">
        <v>6090.1</v>
      </c>
      <c r="E61" s="61">
        <f t="shared" si="1"/>
        <v>25.0606960915832</v>
      </c>
    </row>
    <row r="62" spans="1:5" ht="19.5" customHeight="1">
      <c r="A62" s="6" t="s">
        <v>38</v>
      </c>
      <c r="B62" s="5" t="s">
        <v>39</v>
      </c>
      <c r="C62" s="10">
        <f>C63</f>
        <v>804.8</v>
      </c>
      <c r="D62" s="10">
        <f>D63</f>
        <v>732.6</v>
      </c>
      <c r="E62" s="58">
        <f t="shared" si="1"/>
        <v>91.02882703777337</v>
      </c>
    </row>
    <row r="63" spans="1:5" ht="18" customHeight="1">
      <c r="A63" s="11" t="s">
        <v>153</v>
      </c>
      <c r="B63" s="12" t="s">
        <v>152</v>
      </c>
      <c r="C63" s="34">
        <f>C64+C65+C66+C67+C68</f>
        <v>804.8</v>
      </c>
      <c r="D63" s="34">
        <f>D64+D65+D66+D67+D68</f>
        <v>732.6</v>
      </c>
      <c r="E63" s="57">
        <f t="shared" si="1"/>
        <v>91.02882703777337</v>
      </c>
    </row>
    <row r="64" spans="1:5" ht="39" customHeight="1">
      <c r="A64" s="1" t="s">
        <v>154</v>
      </c>
      <c r="B64" s="2" t="s">
        <v>111</v>
      </c>
      <c r="C64" s="42">
        <f>275.4-166.9</f>
        <v>108.49999999999997</v>
      </c>
      <c r="D64" s="42">
        <v>33.3</v>
      </c>
      <c r="E64" s="61">
        <f t="shared" si="1"/>
        <v>30.691244239631345</v>
      </c>
    </row>
    <row r="65" spans="1:5" ht="28.5" customHeight="1">
      <c r="A65" s="1" t="s">
        <v>155</v>
      </c>
      <c r="B65" s="2" t="s">
        <v>112</v>
      </c>
      <c r="C65" s="42">
        <f>10.2-10.2</f>
        <v>0</v>
      </c>
      <c r="D65" s="42">
        <v>1.6</v>
      </c>
      <c r="E65" s="61">
        <v>0</v>
      </c>
    </row>
    <row r="66" spans="1:5" ht="19.5" customHeight="1">
      <c r="A66" s="1" t="s">
        <v>156</v>
      </c>
      <c r="B66" s="2" t="s">
        <v>113</v>
      </c>
      <c r="C66" s="42">
        <f>346.8-188.7</f>
        <v>158.10000000000002</v>
      </c>
      <c r="D66" s="42">
        <v>38.6</v>
      </c>
      <c r="E66" s="61">
        <f>D66/C66*100</f>
        <v>24.414927261227067</v>
      </c>
    </row>
    <row r="67" spans="1:5" ht="15.75" customHeight="1">
      <c r="A67" s="1" t="s">
        <v>157</v>
      </c>
      <c r="B67" s="2" t="s">
        <v>114</v>
      </c>
      <c r="C67" s="42">
        <f>1407.6-869.4</f>
        <v>538.1999999999999</v>
      </c>
      <c r="D67" s="42">
        <v>659.4</v>
      </c>
      <c r="E67" s="61">
        <f>D67/C67*100</f>
        <v>122.51950947603123</v>
      </c>
    </row>
    <row r="68" spans="1:5" ht="15.75" customHeight="1">
      <c r="A68" s="1" t="s">
        <v>158</v>
      </c>
      <c r="B68" s="2" t="s">
        <v>115</v>
      </c>
      <c r="C68" s="42">
        <v>0</v>
      </c>
      <c r="D68" s="42">
        <v>-0.3</v>
      </c>
      <c r="E68" s="61">
        <v>0</v>
      </c>
    </row>
    <row r="69" spans="1:5" ht="25.5">
      <c r="A69" s="6" t="s">
        <v>94</v>
      </c>
      <c r="B69" s="5" t="s">
        <v>40</v>
      </c>
      <c r="C69" s="10">
        <f>C70+C73</f>
        <v>1727.2</v>
      </c>
      <c r="D69" s="10">
        <f>D70+D73</f>
        <v>1300.3</v>
      </c>
      <c r="E69" s="58">
        <f aca="true" t="shared" si="2" ref="E69:E84">D69/C69*100</f>
        <v>75.2836961556276</v>
      </c>
    </row>
    <row r="70" spans="1:5" ht="12.75">
      <c r="A70" s="11" t="s">
        <v>159</v>
      </c>
      <c r="B70" s="12" t="s">
        <v>160</v>
      </c>
      <c r="C70" s="34">
        <f>C71</f>
        <v>407.2</v>
      </c>
      <c r="D70" s="34">
        <f>D71</f>
        <v>61.3</v>
      </c>
      <c r="E70" s="57">
        <f t="shared" si="2"/>
        <v>15.054027504911591</v>
      </c>
    </row>
    <row r="71" spans="1:5" ht="12.75">
      <c r="A71" s="11" t="s">
        <v>98</v>
      </c>
      <c r="B71" s="12" t="s">
        <v>99</v>
      </c>
      <c r="C71" s="34">
        <f>C72</f>
        <v>407.2</v>
      </c>
      <c r="D71" s="34">
        <f>D72</f>
        <v>61.3</v>
      </c>
      <c r="E71" s="57">
        <f t="shared" si="2"/>
        <v>15.054027504911591</v>
      </c>
    </row>
    <row r="72" spans="1:5" ht="27.75" customHeight="1">
      <c r="A72" s="1" t="s">
        <v>101</v>
      </c>
      <c r="B72" s="2" t="s">
        <v>100</v>
      </c>
      <c r="C72" s="42">
        <v>407.2</v>
      </c>
      <c r="D72" s="42">
        <v>61.3</v>
      </c>
      <c r="E72" s="61">
        <f t="shared" si="2"/>
        <v>15.054027504911591</v>
      </c>
    </row>
    <row r="73" spans="1:5" ht="16.5" customHeight="1">
      <c r="A73" s="11" t="s">
        <v>161</v>
      </c>
      <c r="B73" s="12" t="s">
        <v>162</v>
      </c>
      <c r="C73" s="34">
        <f>SUM(C74)</f>
        <v>1320</v>
      </c>
      <c r="D73" s="34">
        <f>SUM(D74)</f>
        <v>1239</v>
      </c>
      <c r="E73" s="57">
        <f t="shared" si="2"/>
        <v>93.86363636363636</v>
      </c>
    </row>
    <row r="74" spans="1:5" ht="16.5" customHeight="1">
      <c r="A74" s="11" t="s">
        <v>102</v>
      </c>
      <c r="B74" s="12" t="s">
        <v>103</v>
      </c>
      <c r="C74" s="34">
        <f>SUM(C75)</f>
        <v>1320</v>
      </c>
      <c r="D74" s="34">
        <f>SUM(D75)</f>
        <v>1239</v>
      </c>
      <c r="E74" s="57">
        <f t="shared" si="2"/>
        <v>93.86363636363636</v>
      </c>
    </row>
    <row r="75" spans="1:5" s="36" customFormat="1" ht="15" customHeight="1">
      <c r="A75" s="1" t="s">
        <v>104</v>
      </c>
      <c r="B75" s="2" t="s">
        <v>105</v>
      </c>
      <c r="C75" s="42">
        <v>1320</v>
      </c>
      <c r="D75" s="34">
        <v>1239</v>
      </c>
      <c r="E75" s="57">
        <f t="shared" si="2"/>
        <v>93.86363636363636</v>
      </c>
    </row>
    <row r="76" spans="1:5" ht="33" customHeight="1">
      <c r="A76" s="6" t="s">
        <v>41</v>
      </c>
      <c r="B76" s="5" t="s">
        <v>42</v>
      </c>
      <c r="C76" s="10">
        <f>C77+C80+C85</f>
        <v>31057.100000000002</v>
      </c>
      <c r="D76" s="10">
        <f>D77+D80+D85</f>
        <v>16013.3</v>
      </c>
      <c r="E76" s="58">
        <f t="shared" si="2"/>
        <v>51.560834720563086</v>
      </c>
    </row>
    <row r="77" spans="1:5" ht="64.5" customHeight="1">
      <c r="A77" s="11" t="s">
        <v>197</v>
      </c>
      <c r="B77" s="12" t="s">
        <v>43</v>
      </c>
      <c r="C77" s="34">
        <f>C78</f>
        <v>25274.600000000002</v>
      </c>
      <c r="D77" s="34">
        <f>D78</f>
        <v>14641.2</v>
      </c>
      <c r="E77" s="57">
        <f t="shared" si="2"/>
        <v>57.928513210891566</v>
      </c>
    </row>
    <row r="78" spans="1:5" ht="85.5" customHeight="1">
      <c r="A78" s="11" t="s">
        <v>215</v>
      </c>
      <c r="B78" s="12" t="s">
        <v>163</v>
      </c>
      <c r="C78" s="34">
        <f>C79</f>
        <v>25274.600000000002</v>
      </c>
      <c r="D78" s="34">
        <f>D79</f>
        <v>14641.2</v>
      </c>
      <c r="E78" s="57">
        <f t="shared" si="2"/>
        <v>57.928513210891566</v>
      </c>
    </row>
    <row r="79" spans="1:5" ht="84" customHeight="1">
      <c r="A79" s="1" t="s">
        <v>164</v>
      </c>
      <c r="B79" s="2" t="s">
        <v>95</v>
      </c>
      <c r="C79" s="42">
        <f>14900+5055.2+4000+1319.4</f>
        <v>25274.600000000002</v>
      </c>
      <c r="D79" s="42">
        <v>14641.2</v>
      </c>
      <c r="E79" s="61">
        <f t="shared" si="2"/>
        <v>57.928513210891566</v>
      </c>
    </row>
    <row r="80" spans="1:5" ht="29.25" customHeight="1">
      <c r="A80" s="11" t="s">
        <v>198</v>
      </c>
      <c r="B80" s="12" t="s">
        <v>44</v>
      </c>
      <c r="C80" s="34">
        <f>C81+C83</f>
        <v>5782.5</v>
      </c>
      <c r="D80" s="34">
        <f>D81+D83</f>
        <v>1255.3000000000002</v>
      </c>
      <c r="E80" s="57">
        <f t="shared" si="2"/>
        <v>21.708603545179425</v>
      </c>
    </row>
    <row r="81" spans="1:5" ht="27" customHeight="1">
      <c r="A81" s="11" t="s">
        <v>45</v>
      </c>
      <c r="B81" s="12" t="s">
        <v>46</v>
      </c>
      <c r="C81" s="34">
        <f>C82</f>
        <v>5460.2</v>
      </c>
      <c r="D81" s="34">
        <f>D82</f>
        <v>1220.4</v>
      </c>
      <c r="E81" s="57">
        <f t="shared" si="2"/>
        <v>22.35082963993993</v>
      </c>
    </row>
    <row r="82" spans="1:5" ht="42" customHeight="1">
      <c r="A82" s="1" t="s">
        <v>224</v>
      </c>
      <c r="B82" s="2" t="s">
        <v>47</v>
      </c>
      <c r="C82" s="42">
        <f>460.2+5000</f>
        <v>5460.2</v>
      </c>
      <c r="D82" s="42">
        <v>1220.4</v>
      </c>
      <c r="E82" s="61">
        <f t="shared" si="2"/>
        <v>22.35082963993993</v>
      </c>
    </row>
    <row r="83" spans="1:5" ht="45.75" customHeight="1">
      <c r="A83" s="11" t="s">
        <v>194</v>
      </c>
      <c r="B83" s="12" t="s">
        <v>192</v>
      </c>
      <c r="C83" s="34">
        <f>C84</f>
        <v>322.29999999999995</v>
      </c>
      <c r="D83" s="34">
        <f>D84</f>
        <v>34.9</v>
      </c>
      <c r="E83" s="57">
        <f t="shared" si="2"/>
        <v>10.828420726031649</v>
      </c>
    </row>
    <row r="84" spans="1:5" ht="45" customHeight="1">
      <c r="A84" s="1" t="s">
        <v>193</v>
      </c>
      <c r="B84" s="2" t="s">
        <v>191</v>
      </c>
      <c r="C84" s="42">
        <f>264.4+57.9</f>
        <v>322.29999999999995</v>
      </c>
      <c r="D84" s="42">
        <v>34.9</v>
      </c>
      <c r="E84" s="61">
        <f t="shared" si="2"/>
        <v>10.828420726031649</v>
      </c>
    </row>
    <row r="85" spans="1:5" ht="57" customHeight="1">
      <c r="A85" s="11" t="s">
        <v>294</v>
      </c>
      <c r="B85" s="12" t="s">
        <v>296</v>
      </c>
      <c r="C85" s="34">
        <f>C86</f>
        <v>0</v>
      </c>
      <c r="D85" s="34">
        <f>D86</f>
        <v>116.8</v>
      </c>
      <c r="E85" s="57">
        <v>0</v>
      </c>
    </row>
    <row r="86" spans="1:5" ht="69.75" customHeight="1">
      <c r="A86" s="1" t="s">
        <v>295</v>
      </c>
      <c r="B86" s="2" t="s">
        <v>293</v>
      </c>
      <c r="C86" s="42">
        <v>0</v>
      </c>
      <c r="D86" s="42">
        <v>116.8</v>
      </c>
      <c r="E86" s="61">
        <v>0</v>
      </c>
    </row>
    <row r="87" spans="1:5" ht="18.75" customHeight="1">
      <c r="A87" s="6" t="s">
        <v>48</v>
      </c>
      <c r="B87" s="5" t="s">
        <v>49</v>
      </c>
      <c r="C87" s="10">
        <f>C88+C91+C92+C95+C99+C100+C104+C106+C108+C109</f>
        <v>5757</v>
      </c>
      <c r="D87" s="10">
        <f>D88+D91+D92+D95+D99+D100+D104+D106+D108+D109</f>
        <v>8251.6</v>
      </c>
      <c r="E87" s="58">
        <f>D87/C87*100</f>
        <v>143.3315963175265</v>
      </c>
    </row>
    <row r="88" spans="1:6" ht="29.25" customHeight="1">
      <c r="A88" s="11" t="s">
        <v>50</v>
      </c>
      <c r="B88" s="12" t="s">
        <v>51</v>
      </c>
      <c r="C88" s="34">
        <f>C89+C90</f>
        <v>350</v>
      </c>
      <c r="D88" s="34">
        <f>D89+D90</f>
        <v>45.900000000000006</v>
      </c>
      <c r="E88" s="57">
        <f>D88/C88*100</f>
        <v>13.114285714285717</v>
      </c>
      <c r="F88" s="45"/>
    </row>
    <row r="89" spans="1:5" ht="63.75">
      <c r="A89" s="1" t="s">
        <v>199</v>
      </c>
      <c r="B89" s="2" t="s">
        <v>52</v>
      </c>
      <c r="C89" s="42">
        <v>350</v>
      </c>
      <c r="D89" s="42">
        <v>41.2</v>
      </c>
      <c r="E89" s="61">
        <f>D89/C89*100</f>
        <v>11.771428571428572</v>
      </c>
    </row>
    <row r="90" spans="1:5" ht="35.25" customHeight="1">
      <c r="A90" s="1" t="s">
        <v>309</v>
      </c>
      <c r="B90" s="2" t="s">
        <v>236</v>
      </c>
      <c r="C90" s="42">
        <v>0</v>
      </c>
      <c r="D90" s="42">
        <v>4.7</v>
      </c>
      <c r="E90" s="57">
        <v>0</v>
      </c>
    </row>
    <row r="91" spans="1:5" ht="47.25" customHeight="1">
      <c r="A91" s="3" t="s">
        <v>200</v>
      </c>
      <c r="B91" s="13" t="s">
        <v>181</v>
      </c>
      <c r="C91" s="34">
        <v>150</v>
      </c>
      <c r="D91" s="34">
        <v>130</v>
      </c>
      <c r="E91" s="57">
        <f>D91/C91*100</f>
        <v>86.66666666666667</v>
      </c>
    </row>
    <row r="92" spans="1:5" ht="60" customHeight="1">
      <c r="A92" s="11" t="s">
        <v>298</v>
      </c>
      <c r="B92" s="33" t="s">
        <v>297</v>
      </c>
      <c r="C92" s="34">
        <f>C93+C94</f>
        <v>0</v>
      </c>
      <c r="D92" s="34">
        <f>D93+D94</f>
        <v>24.2</v>
      </c>
      <c r="E92" s="57">
        <v>0</v>
      </c>
    </row>
    <row r="93" spans="1:5" s="36" customFormat="1" ht="60" customHeight="1">
      <c r="A93" s="1" t="s">
        <v>301</v>
      </c>
      <c r="B93" s="38" t="s">
        <v>299</v>
      </c>
      <c r="C93" s="42">
        <v>0</v>
      </c>
      <c r="D93" s="42">
        <v>1</v>
      </c>
      <c r="E93" s="61">
        <v>0</v>
      </c>
    </row>
    <row r="94" spans="1:5" s="36" customFormat="1" ht="51.75" customHeight="1">
      <c r="A94" s="1" t="s">
        <v>302</v>
      </c>
      <c r="B94" s="38" t="s">
        <v>300</v>
      </c>
      <c r="C94" s="42">
        <v>0</v>
      </c>
      <c r="D94" s="42">
        <v>23.2</v>
      </c>
      <c r="E94" s="61">
        <v>0</v>
      </c>
    </row>
    <row r="95" spans="1:5" ht="89.25">
      <c r="A95" s="11" t="s">
        <v>127</v>
      </c>
      <c r="B95" s="13" t="s">
        <v>126</v>
      </c>
      <c r="C95" s="34">
        <f>C96+C97+C98</f>
        <v>529</v>
      </c>
      <c r="D95" s="34">
        <f>D96+D97+D98</f>
        <v>1234.5</v>
      </c>
      <c r="E95" s="57">
        <f aca="true" t="shared" si="3" ref="E95:E100">D95/C95*100</f>
        <v>233.36483931947072</v>
      </c>
    </row>
    <row r="96" spans="1:5" ht="30" customHeight="1">
      <c r="A96" s="1" t="s">
        <v>201</v>
      </c>
      <c r="B96" s="14" t="s">
        <v>116</v>
      </c>
      <c r="C96" s="42">
        <v>84</v>
      </c>
      <c r="D96" s="42">
        <v>22.5</v>
      </c>
      <c r="E96" s="61">
        <f t="shared" si="3"/>
        <v>26.785714285714285</v>
      </c>
    </row>
    <row r="97" spans="1:5" ht="30" customHeight="1">
      <c r="A97" s="1" t="s">
        <v>165</v>
      </c>
      <c r="B97" s="14" t="s">
        <v>117</v>
      </c>
      <c r="C97" s="42">
        <v>400</v>
      </c>
      <c r="D97" s="42">
        <v>1173.2</v>
      </c>
      <c r="E97" s="61">
        <f t="shared" si="3"/>
        <v>293.3</v>
      </c>
    </row>
    <row r="98" spans="1:5" ht="33.75" customHeight="1">
      <c r="A98" s="1" t="s">
        <v>166</v>
      </c>
      <c r="B98" s="14" t="s">
        <v>118</v>
      </c>
      <c r="C98" s="42">
        <v>45</v>
      </c>
      <c r="D98" s="42">
        <v>38.8</v>
      </c>
      <c r="E98" s="61">
        <f t="shared" si="3"/>
        <v>86.22222222222221</v>
      </c>
    </row>
    <row r="99" spans="1:5" ht="44.25" customHeight="1">
      <c r="A99" s="11" t="s">
        <v>202</v>
      </c>
      <c r="B99" s="12" t="s">
        <v>53</v>
      </c>
      <c r="C99" s="34">
        <v>700</v>
      </c>
      <c r="D99" s="34">
        <v>633.3</v>
      </c>
      <c r="E99" s="57">
        <f t="shared" si="3"/>
        <v>90.47142857142858</v>
      </c>
    </row>
    <row r="100" spans="1:5" ht="30" customHeight="1">
      <c r="A100" s="11" t="s">
        <v>308</v>
      </c>
      <c r="B100" s="12" t="s">
        <v>307</v>
      </c>
      <c r="C100" s="34">
        <f>C101+C103</f>
        <v>200</v>
      </c>
      <c r="D100" s="34">
        <f>D101+D103</f>
        <v>420.9</v>
      </c>
      <c r="E100" s="57">
        <f t="shared" si="3"/>
        <v>210.45</v>
      </c>
    </row>
    <row r="101" spans="1:5" s="36" customFormat="1" ht="25.5" customHeight="1">
      <c r="A101" s="1" t="s">
        <v>305</v>
      </c>
      <c r="B101" s="2" t="s">
        <v>304</v>
      </c>
      <c r="C101" s="42">
        <f>C102</f>
        <v>0</v>
      </c>
      <c r="D101" s="42">
        <f>D102</f>
        <v>10.5</v>
      </c>
      <c r="E101" s="61">
        <v>0</v>
      </c>
    </row>
    <row r="102" spans="1:5" s="36" customFormat="1" ht="49.5" customHeight="1">
      <c r="A102" s="1" t="s">
        <v>306</v>
      </c>
      <c r="B102" s="2" t="s">
        <v>303</v>
      </c>
      <c r="C102" s="42">
        <v>0</v>
      </c>
      <c r="D102" s="42">
        <v>10.5</v>
      </c>
      <c r="E102" s="61">
        <v>0</v>
      </c>
    </row>
    <row r="103" spans="1:5" ht="30" customHeight="1">
      <c r="A103" s="11" t="s">
        <v>237</v>
      </c>
      <c r="B103" s="12" t="s">
        <v>236</v>
      </c>
      <c r="C103" s="34">
        <v>200</v>
      </c>
      <c r="D103" s="34">
        <v>410.4</v>
      </c>
      <c r="E103" s="57">
        <f>D103/C103*100</f>
        <v>205.20000000000002</v>
      </c>
    </row>
    <row r="104" spans="1:5" ht="54" customHeight="1">
      <c r="A104" s="11" t="s">
        <v>220</v>
      </c>
      <c r="B104" s="12" t="s">
        <v>183</v>
      </c>
      <c r="C104" s="34">
        <f>C105</f>
        <v>0</v>
      </c>
      <c r="D104" s="34">
        <f>D105</f>
        <v>87.6</v>
      </c>
      <c r="E104" s="57">
        <v>0</v>
      </c>
    </row>
    <row r="105" spans="1:5" s="36" customFormat="1" ht="54.75" customHeight="1">
      <c r="A105" s="1" t="s">
        <v>221</v>
      </c>
      <c r="B105" s="2" t="s">
        <v>182</v>
      </c>
      <c r="C105" s="42">
        <v>0</v>
      </c>
      <c r="D105" s="42">
        <v>87.6</v>
      </c>
      <c r="E105" s="61">
        <v>0</v>
      </c>
    </row>
    <row r="106" spans="1:5" ht="51">
      <c r="A106" s="11" t="s">
        <v>168</v>
      </c>
      <c r="B106" s="12" t="s">
        <v>167</v>
      </c>
      <c r="C106" s="34">
        <f>C107</f>
        <v>100</v>
      </c>
      <c r="D106" s="34">
        <f>D107</f>
        <v>362.6</v>
      </c>
      <c r="E106" s="57">
        <f>D106/C106*100</f>
        <v>362.6</v>
      </c>
    </row>
    <row r="107" spans="1:5" s="36" customFormat="1" ht="56.25" customHeight="1">
      <c r="A107" s="1" t="s">
        <v>169</v>
      </c>
      <c r="B107" s="2" t="s">
        <v>180</v>
      </c>
      <c r="C107" s="42">
        <v>100</v>
      </c>
      <c r="D107" s="42">
        <v>362.6</v>
      </c>
      <c r="E107" s="61">
        <f>D107/C107*100</f>
        <v>362.6</v>
      </c>
    </row>
    <row r="108" spans="1:5" ht="59.25" customHeight="1">
      <c r="A108" s="11" t="s">
        <v>185</v>
      </c>
      <c r="B108" s="12" t="s">
        <v>184</v>
      </c>
      <c r="C108" s="34">
        <v>445</v>
      </c>
      <c r="D108" s="34">
        <v>351.8</v>
      </c>
      <c r="E108" s="57">
        <f>D108/C108*100</f>
        <v>79.0561797752809</v>
      </c>
    </row>
    <row r="109" spans="1:5" ht="27.75" customHeight="1">
      <c r="A109" s="11" t="s">
        <v>54</v>
      </c>
      <c r="B109" s="12" t="s">
        <v>55</v>
      </c>
      <c r="C109" s="34">
        <f>C110</f>
        <v>3283</v>
      </c>
      <c r="D109" s="34">
        <f>D110</f>
        <v>4960.8</v>
      </c>
      <c r="E109" s="57">
        <f>D109/C109*100</f>
        <v>151.1056960097472</v>
      </c>
    </row>
    <row r="110" spans="1:5" ht="38.25" customHeight="1">
      <c r="A110" s="1" t="s">
        <v>232</v>
      </c>
      <c r="B110" s="2" t="s">
        <v>56</v>
      </c>
      <c r="C110" s="42">
        <v>3283</v>
      </c>
      <c r="D110" s="42">
        <v>4960.8</v>
      </c>
      <c r="E110" s="61">
        <f>D110/C110*100</f>
        <v>151.1056960097472</v>
      </c>
    </row>
    <row r="111" spans="1:5" s="36" customFormat="1" ht="12.75">
      <c r="A111" s="6" t="s">
        <v>119</v>
      </c>
      <c r="B111" s="26" t="s">
        <v>120</v>
      </c>
      <c r="C111" s="10">
        <f>C112</f>
        <v>0</v>
      </c>
      <c r="D111" s="10">
        <f>D112</f>
        <v>2.9</v>
      </c>
      <c r="E111" s="58">
        <v>0</v>
      </c>
    </row>
    <row r="112" spans="1:5" s="36" customFormat="1" ht="18.75" customHeight="1">
      <c r="A112" s="11" t="s">
        <v>178</v>
      </c>
      <c r="B112" s="27" t="s">
        <v>179</v>
      </c>
      <c r="C112" s="34">
        <f>C113</f>
        <v>0</v>
      </c>
      <c r="D112" s="34">
        <f>D113</f>
        <v>2.9</v>
      </c>
      <c r="E112" s="57">
        <v>0</v>
      </c>
    </row>
    <row r="113" spans="1:5" s="36" customFormat="1" ht="19.5" customHeight="1">
      <c r="A113" s="15" t="s">
        <v>121</v>
      </c>
      <c r="B113" s="28" t="s">
        <v>122</v>
      </c>
      <c r="C113" s="42">
        <v>0</v>
      </c>
      <c r="D113" s="42">
        <v>2.9</v>
      </c>
      <c r="E113" s="61">
        <v>0</v>
      </c>
    </row>
    <row r="114" spans="1:5" ht="12.75">
      <c r="A114" s="4" t="s">
        <v>57</v>
      </c>
      <c r="B114" s="5" t="s">
        <v>58</v>
      </c>
      <c r="C114" s="10">
        <f>C115+C158+C164+C162</f>
        <v>1932904.1999999997</v>
      </c>
      <c r="D114" s="10">
        <f>D115+D158+D164+D162</f>
        <v>909698.3999999999</v>
      </c>
      <c r="E114" s="58">
        <f aca="true" t="shared" si="4" ref="E114:E120">D114/C114*100</f>
        <v>47.06381206062877</v>
      </c>
    </row>
    <row r="115" spans="1:5" ht="30" customHeight="1">
      <c r="A115" s="11" t="s">
        <v>59</v>
      </c>
      <c r="B115" s="12" t="s">
        <v>60</v>
      </c>
      <c r="C115" s="34">
        <f>C116+C123+C136+C153</f>
        <v>1847816.4999999998</v>
      </c>
      <c r="D115" s="34">
        <f>D116+D123+D136+D153</f>
        <v>902560.2</v>
      </c>
      <c r="E115" s="57">
        <f t="shared" si="4"/>
        <v>48.8446877706742</v>
      </c>
    </row>
    <row r="116" spans="1:5" ht="27.75" customHeight="1">
      <c r="A116" s="6" t="s">
        <v>228</v>
      </c>
      <c r="B116" s="5" t="s">
        <v>238</v>
      </c>
      <c r="C116" s="10">
        <f>C117+C119+C121</f>
        <v>486287.20000000007</v>
      </c>
      <c r="D116" s="10">
        <f>D117+D119+D121</f>
        <v>243143.7</v>
      </c>
      <c r="E116" s="58">
        <f t="shared" si="4"/>
        <v>50.000020563979476</v>
      </c>
    </row>
    <row r="117" spans="1:5" ht="22.5" customHeight="1">
      <c r="A117" s="11" t="s">
        <v>61</v>
      </c>
      <c r="B117" s="12" t="s">
        <v>279</v>
      </c>
      <c r="C117" s="34">
        <f>SUM(C118:C118)</f>
        <v>437595.30000000005</v>
      </c>
      <c r="D117" s="34">
        <f>SUM(D118:D118)</f>
        <v>218797.7</v>
      </c>
      <c r="E117" s="57">
        <f t="shared" si="4"/>
        <v>50.0000114260825</v>
      </c>
    </row>
    <row r="118" spans="1:5" ht="30.75" customHeight="1">
      <c r="A118" s="11" t="s">
        <v>74</v>
      </c>
      <c r="B118" s="12" t="s">
        <v>239</v>
      </c>
      <c r="C118" s="34">
        <f>374110.4+63484.9</f>
        <v>437595.30000000005</v>
      </c>
      <c r="D118" s="34">
        <v>218797.7</v>
      </c>
      <c r="E118" s="57">
        <f t="shared" si="4"/>
        <v>50.0000114260825</v>
      </c>
    </row>
    <row r="119" spans="1:5" ht="30.75" customHeight="1">
      <c r="A119" s="11" t="s">
        <v>62</v>
      </c>
      <c r="B119" s="12" t="s">
        <v>240</v>
      </c>
      <c r="C119" s="34">
        <f>SUM(C120)</f>
        <v>48691.9</v>
      </c>
      <c r="D119" s="34">
        <f>SUM(D120)</f>
        <v>24346</v>
      </c>
      <c r="E119" s="57">
        <f t="shared" si="4"/>
        <v>50.000102686483785</v>
      </c>
    </row>
    <row r="120" spans="1:5" ht="29.25" customHeight="1">
      <c r="A120" s="1" t="s">
        <v>63</v>
      </c>
      <c r="B120" s="2" t="s">
        <v>241</v>
      </c>
      <c r="C120" s="42">
        <v>48691.9</v>
      </c>
      <c r="D120" s="42">
        <v>24346</v>
      </c>
      <c r="E120" s="61">
        <f t="shared" si="4"/>
        <v>50.000102686483785</v>
      </c>
    </row>
    <row r="121" spans="1:5" ht="18.75" customHeight="1">
      <c r="A121" s="11" t="s">
        <v>79</v>
      </c>
      <c r="B121" s="12" t="s">
        <v>242</v>
      </c>
      <c r="C121" s="34">
        <f>SUM(C122)</f>
        <v>0</v>
      </c>
      <c r="D121" s="34">
        <f>SUM(D122)</f>
        <v>0</v>
      </c>
      <c r="E121" s="57">
        <v>0</v>
      </c>
    </row>
    <row r="122" spans="1:5" s="36" customFormat="1" ht="21" customHeight="1">
      <c r="A122" s="1" t="s">
        <v>80</v>
      </c>
      <c r="B122" s="2" t="s">
        <v>243</v>
      </c>
      <c r="C122" s="42">
        <v>0</v>
      </c>
      <c r="D122" s="42">
        <v>0</v>
      </c>
      <c r="E122" s="61">
        <v>0</v>
      </c>
    </row>
    <row r="123" spans="1:5" ht="30.75" customHeight="1">
      <c r="A123" s="6" t="s">
        <v>170</v>
      </c>
      <c r="B123" s="5" t="s">
        <v>244</v>
      </c>
      <c r="C123" s="10">
        <f>C128+C134+C124+C126+C130+C132</f>
        <v>182997.3</v>
      </c>
      <c r="D123" s="10">
        <f>D128+D134+D124+D126+D130+D132</f>
        <v>35153.3</v>
      </c>
      <c r="E123" s="58">
        <f aca="true" t="shared" si="5" ref="E123:E129">D123/C123*100</f>
        <v>19.20973697426137</v>
      </c>
    </row>
    <row r="124" spans="1:5" ht="58.5" customHeight="1">
      <c r="A124" s="30" t="s">
        <v>82</v>
      </c>
      <c r="B124" s="29" t="s">
        <v>245</v>
      </c>
      <c r="C124" s="59">
        <f>SUM(C125)</f>
        <v>26870.7</v>
      </c>
      <c r="D124" s="59">
        <f>SUM(D125)</f>
        <v>0</v>
      </c>
      <c r="E124" s="57">
        <f t="shared" si="5"/>
        <v>0</v>
      </c>
    </row>
    <row r="125" spans="1:5" ht="56.25" customHeight="1">
      <c r="A125" s="1" t="s">
        <v>106</v>
      </c>
      <c r="B125" s="2" t="s">
        <v>246</v>
      </c>
      <c r="C125" s="42">
        <v>26870.7</v>
      </c>
      <c r="D125" s="42">
        <v>0</v>
      </c>
      <c r="E125" s="61">
        <f t="shared" si="5"/>
        <v>0</v>
      </c>
    </row>
    <row r="126" spans="1:5" ht="24" customHeight="1">
      <c r="A126" s="11" t="s">
        <v>123</v>
      </c>
      <c r="B126" s="29" t="s">
        <v>247</v>
      </c>
      <c r="C126" s="34">
        <f>C127</f>
        <v>9215.3</v>
      </c>
      <c r="D126" s="34">
        <f>D127</f>
        <v>2050.8</v>
      </c>
      <c r="E126" s="57">
        <f t="shared" si="5"/>
        <v>22.254294488513672</v>
      </c>
    </row>
    <row r="127" spans="1:5" ht="34.5" customHeight="1">
      <c r="A127" s="1" t="s">
        <v>195</v>
      </c>
      <c r="B127" s="2" t="s">
        <v>248</v>
      </c>
      <c r="C127" s="42">
        <f>5986.7+1241.5+7973.8-5986.7</f>
        <v>9215.3</v>
      </c>
      <c r="D127" s="42">
        <v>2050.8</v>
      </c>
      <c r="E127" s="61">
        <f t="shared" si="5"/>
        <v>22.254294488513672</v>
      </c>
    </row>
    <row r="128" spans="1:5" ht="30.75" customHeight="1">
      <c r="A128" s="11" t="s">
        <v>171</v>
      </c>
      <c r="B128" s="12" t="s">
        <v>249</v>
      </c>
      <c r="C128" s="34">
        <f>C129</f>
        <v>15201.1</v>
      </c>
      <c r="D128" s="34">
        <f>D129</f>
        <v>0</v>
      </c>
      <c r="E128" s="57">
        <f t="shared" si="5"/>
        <v>0</v>
      </c>
    </row>
    <row r="129" spans="1:5" ht="36.75" customHeight="1">
      <c r="A129" s="1" t="s">
        <v>172</v>
      </c>
      <c r="B129" s="2" t="s">
        <v>250</v>
      </c>
      <c r="C129" s="42">
        <f>15201.1</f>
        <v>15201.1</v>
      </c>
      <c r="D129" s="42">
        <v>0</v>
      </c>
      <c r="E129" s="61">
        <f t="shared" si="5"/>
        <v>0</v>
      </c>
    </row>
    <row r="130" spans="1:5" ht="25.5" customHeight="1">
      <c r="A130" s="11" t="s">
        <v>283</v>
      </c>
      <c r="B130" s="12" t="s">
        <v>284</v>
      </c>
      <c r="C130" s="34">
        <f>C131</f>
        <v>125.3</v>
      </c>
      <c r="D130" s="34">
        <f>D131</f>
        <v>0</v>
      </c>
      <c r="E130" s="57">
        <f aca="true" t="shared" si="6" ref="E130:E140">D130/C130*100</f>
        <v>0</v>
      </c>
    </row>
    <row r="131" spans="1:5" ht="31.5" customHeight="1">
      <c r="A131" s="1" t="s">
        <v>285</v>
      </c>
      <c r="B131" s="2" t="s">
        <v>282</v>
      </c>
      <c r="C131" s="42">
        <f>56.9+11.6+56.5+0.3</f>
        <v>125.3</v>
      </c>
      <c r="D131" s="42">
        <v>0</v>
      </c>
      <c r="E131" s="61">
        <f t="shared" si="6"/>
        <v>0</v>
      </c>
    </row>
    <row r="132" spans="1:5" ht="49.5" customHeight="1">
      <c r="A132" s="1" t="s">
        <v>286</v>
      </c>
      <c r="B132" s="2" t="s">
        <v>287</v>
      </c>
      <c r="C132" s="42">
        <f>C133</f>
        <v>11771.5</v>
      </c>
      <c r="D132" s="42">
        <f>D133</f>
        <v>0</v>
      </c>
      <c r="E132" s="61">
        <f t="shared" si="6"/>
        <v>0</v>
      </c>
    </row>
    <row r="133" spans="1:5" ht="54" customHeight="1">
      <c r="A133" s="1" t="s">
        <v>289</v>
      </c>
      <c r="B133" s="2" t="s">
        <v>288</v>
      </c>
      <c r="C133" s="42">
        <v>11771.5</v>
      </c>
      <c r="D133" s="42">
        <v>0</v>
      </c>
      <c r="E133" s="61">
        <f t="shared" si="6"/>
        <v>0</v>
      </c>
    </row>
    <row r="134" spans="1:5" ht="17.25" customHeight="1">
      <c r="A134" s="11" t="s">
        <v>64</v>
      </c>
      <c r="B134" s="12" t="s">
        <v>251</v>
      </c>
      <c r="C134" s="34">
        <f>C135</f>
        <v>119813.40000000001</v>
      </c>
      <c r="D134" s="34">
        <f>D135</f>
        <v>33102.5</v>
      </c>
      <c r="E134" s="57">
        <f t="shared" si="6"/>
        <v>27.62837879569397</v>
      </c>
    </row>
    <row r="135" spans="1:5" ht="21" customHeight="1">
      <c r="A135" s="1" t="s">
        <v>173</v>
      </c>
      <c r="B135" s="2" t="s">
        <v>252</v>
      </c>
      <c r="C135" s="42">
        <f>316.8+91.1+356+14536.3+29377.4+11490.5+972+28828.8+5818.3+700.5+637.5+460+21021.5+16+5247.6-56.9</f>
        <v>119813.40000000001</v>
      </c>
      <c r="D135" s="42">
        <v>33102.5</v>
      </c>
      <c r="E135" s="61">
        <f t="shared" si="6"/>
        <v>27.62837879569397</v>
      </c>
    </row>
    <row r="136" spans="1:5" ht="34.5" customHeight="1">
      <c r="A136" s="6" t="s">
        <v>229</v>
      </c>
      <c r="B136" s="5" t="s">
        <v>253</v>
      </c>
      <c r="C136" s="10">
        <f>SUM(C137+C139+C141+C143+C145+C147+C149+C151)</f>
        <v>1170734.5999999999</v>
      </c>
      <c r="D136" s="10">
        <f>SUM(D137+D139+D141+D143+D145+D147+D149+D151)</f>
        <v>618700.2</v>
      </c>
      <c r="E136" s="58">
        <f t="shared" si="6"/>
        <v>52.8471781734306</v>
      </c>
    </row>
    <row r="137" spans="1:5" ht="29.25" customHeight="1">
      <c r="A137" s="11" t="s">
        <v>66</v>
      </c>
      <c r="B137" s="12" t="s">
        <v>260</v>
      </c>
      <c r="C137" s="34">
        <f>SUM(C138)</f>
        <v>1096036.4</v>
      </c>
      <c r="D137" s="34">
        <f>SUM(D138)</f>
        <v>567652.5</v>
      </c>
      <c r="E137" s="57">
        <f t="shared" si="6"/>
        <v>51.791391234816665</v>
      </c>
    </row>
    <row r="138" spans="1:5" ht="33.75" customHeight="1">
      <c r="A138" s="1" t="s">
        <v>234</v>
      </c>
      <c r="B138" s="2" t="s">
        <v>261</v>
      </c>
      <c r="C138" s="42">
        <f>6766.3+1559.2+38697+286+1561.7+4975.7+11.1+2.6+36.1+386314.5+517642.8+33320+10241.4+228.3+823.9+78391.9+114.4+15063.5</f>
        <v>1096036.4</v>
      </c>
      <c r="D138" s="42">
        <v>567652.5</v>
      </c>
      <c r="E138" s="61">
        <f t="shared" si="6"/>
        <v>51.791391234816665</v>
      </c>
    </row>
    <row r="139" spans="1:5" ht="63" customHeight="1">
      <c r="A139" s="11" t="s">
        <v>223</v>
      </c>
      <c r="B139" s="12" t="s">
        <v>262</v>
      </c>
      <c r="C139" s="34">
        <f>C140</f>
        <v>34048</v>
      </c>
      <c r="D139" s="34">
        <f>D140</f>
        <v>13753</v>
      </c>
      <c r="E139" s="57">
        <f t="shared" si="6"/>
        <v>40.39297462406015</v>
      </c>
    </row>
    <row r="140" spans="1:5" s="55" customFormat="1" ht="69.75" customHeight="1">
      <c r="A140" s="1" t="s">
        <v>222</v>
      </c>
      <c r="B140" s="2" t="s">
        <v>263</v>
      </c>
      <c r="C140" s="42">
        <v>34048</v>
      </c>
      <c r="D140" s="42">
        <v>13753</v>
      </c>
      <c r="E140" s="61">
        <f t="shared" si="6"/>
        <v>40.39297462406015</v>
      </c>
    </row>
    <row r="141" spans="1:5" ht="44.25" customHeight="1">
      <c r="A141" s="3" t="s">
        <v>225</v>
      </c>
      <c r="B141" s="12" t="s">
        <v>270</v>
      </c>
      <c r="C141" s="34">
        <f>C142</f>
        <v>0</v>
      </c>
      <c r="D141" s="34">
        <f>D142</f>
        <v>0</v>
      </c>
      <c r="E141" s="57">
        <v>0</v>
      </c>
    </row>
    <row r="142" spans="1:5" ht="40.5" customHeight="1">
      <c r="A142" s="1" t="s">
        <v>226</v>
      </c>
      <c r="B142" s="2" t="s">
        <v>271</v>
      </c>
      <c r="C142" s="42">
        <v>0</v>
      </c>
      <c r="D142" s="42">
        <v>0</v>
      </c>
      <c r="E142" s="57">
        <v>0</v>
      </c>
    </row>
    <row r="143" spans="1:5" ht="52.5" customHeight="1">
      <c r="A143" s="11" t="s">
        <v>203</v>
      </c>
      <c r="B143" s="12" t="s">
        <v>272</v>
      </c>
      <c r="C143" s="42">
        <f>C144</f>
        <v>34346.5</v>
      </c>
      <c r="D143" s="42">
        <f>D144</f>
        <v>34340.2</v>
      </c>
      <c r="E143" s="61">
        <f>D143/C143*100</f>
        <v>99.98165751968904</v>
      </c>
    </row>
    <row r="144" spans="1:5" ht="57" customHeight="1">
      <c r="A144" s="1" t="s">
        <v>204</v>
      </c>
      <c r="B144" s="2" t="s">
        <v>273</v>
      </c>
      <c r="C144" s="42">
        <f>30725.4+3621.1</f>
        <v>34346.5</v>
      </c>
      <c r="D144" s="42">
        <v>34340.2</v>
      </c>
      <c r="E144" s="61">
        <f>D144/C144*100</f>
        <v>99.98165751968904</v>
      </c>
    </row>
    <row r="145" spans="1:5" ht="45" customHeight="1">
      <c r="A145" s="11" t="s">
        <v>256</v>
      </c>
      <c r="B145" s="12" t="s">
        <v>257</v>
      </c>
      <c r="C145" s="34">
        <f>C146</f>
        <v>3</v>
      </c>
      <c r="D145" s="34">
        <f>D146</f>
        <v>0</v>
      </c>
      <c r="E145" s="57">
        <f>D145/C145*100</f>
        <v>0</v>
      </c>
    </row>
    <row r="146" spans="1:5" ht="54" customHeight="1">
      <c r="A146" s="1" t="s">
        <v>259</v>
      </c>
      <c r="B146" s="2" t="s">
        <v>258</v>
      </c>
      <c r="C146" s="42">
        <v>3</v>
      </c>
      <c r="D146" s="42">
        <v>0</v>
      </c>
      <c r="E146" s="61">
        <f>D146/C146*100</f>
        <v>0</v>
      </c>
    </row>
    <row r="147" spans="1:5" ht="86.25" customHeight="1">
      <c r="A147" s="32" t="s">
        <v>264</v>
      </c>
      <c r="B147" s="12" t="s">
        <v>265</v>
      </c>
      <c r="C147" s="34">
        <f>SUM(C148)</f>
        <v>0</v>
      </c>
      <c r="D147" s="34">
        <f>SUM(D148)</f>
        <v>0</v>
      </c>
      <c r="E147" s="57">
        <v>0</v>
      </c>
    </row>
    <row r="148" spans="1:5" ht="87" customHeight="1">
      <c r="A148" s="40" t="s">
        <v>267</v>
      </c>
      <c r="B148" s="2" t="s">
        <v>266</v>
      </c>
      <c r="C148" s="42">
        <f>1983.6-1519.4-464.2</f>
        <v>0</v>
      </c>
      <c r="D148" s="42">
        <f>1983.6-1519.4-464.2</f>
        <v>0</v>
      </c>
      <c r="E148" s="61">
        <v>0</v>
      </c>
    </row>
    <row r="149" spans="1:5" ht="72.75" customHeight="1">
      <c r="A149" s="11" t="s">
        <v>280</v>
      </c>
      <c r="B149" s="12" t="s">
        <v>268</v>
      </c>
      <c r="C149" s="34">
        <f>SUM(C150)</f>
        <v>0</v>
      </c>
      <c r="D149" s="34">
        <f>SUM(D150)</f>
        <v>0</v>
      </c>
      <c r="E149" s="57">
        <v>0</v>
      </c>
    </row>
    <row r="150" spans="1:5" ht="68.25" customHeight="1">
      <c r="A150" s="1" t="s">
        <v>281</v>
      </c>
      <c r="B150" s="2" t="s">
        <v>269</v>
      </c>
      <c r="C150" s="42">
        <f>759.7-759.7</f>
        <v>0</v>
      </c>
      <c r="D150" s="42">
        <f>759.7-759.7</f>
        <v>0</v>
      </c>
      <c r="E150" s="61">
        <v>0</v>
      </c>
    </row>
    <row r="151" spans="1:5" ht="25.5">
      <c r="A151" s="11" t="s">
        <v>65</v>
      </c>
      <c r="B151" s="12" t="s">
        <v>254</v>
      </c>
      <c r="C151" s="34">
        <f>C152</f>
        <v>6300.7</v>
      </c>
      <c r="D151" s="34">
        <f>D152</f>
        <v>2954.5</v>
      </c>
      <c r="E151" s="57">
        <f>D151/C151*100</f>
        <v>46.8916152173568</v>
      </c>
    </row>
    <row r="152" spans="1:5" ht="25.5">
      <c r="A152" s="1" t="s">
        <v>233</v>
      </c>
      <c r="B152" s="2" t="s">
        <v>255</v>
      </c>
      <c r="C152" s="42">
        <f>1256.5+5044.2</f>
        <v>6300.7</v>
      </c>
      <c r="D152" s="42">
        <v>2954.5</v>
      </c>
      <c r="E152" s="61">
        <f>D152/C152*100</f>
        <v>46.8916152173568</v>
      </c>
    </row>
    <row r="153" spans="1:5" ht="12.75">
      <c r="A153" s="6" t="s">
        <v>67</v>
      </c>
      <c r="B153" s="5" t="s">
        <v>274</v>
      </c>
      <c r="C153" s="10">
        <f>C156+C154</f>
        <v>7797.400000000001</v>
      </c>
      <c r="D153" s="10">
        <f>D156+D154</f>
        <v>5563</v>
      </c>
      <c r="E153" s="58">
        <f>D153/C153*100</f>
        <v>71.34429425193012</v>
      </c>
    </row>
    <row r="154" spans="1:5" ht="57" customHeight="1">
      <c r="A154" s="11" t="s">
        <v>75</v>
      </c>
      <c r="B154" s="12" t="s">
        <v>275</v>
      </c>
      <c r="C154" s="34">
        <f>SUM(C155)</f>
        <v>0</v>
      </c>
      <c r="D154" s="34">
        <f>SUM(D155)</f>
        <v>0</v>
      </c>
      <c r="E154" s="57">
        <v>0</v>
      </c>
    </row>
    <row r="155" spans="1:5" ht="47.25" customHeight="1">
      <c r="A155" s="1" t="s">
        <v>76</v>
      </c>
      <c r="B155" s="2" t="s">
        <v>276</v>
      </c>
      <c r="C155" s="42">
        <v>0</v>
      </c>
      <c r="D155" s="42">
        <v>0</v>
      </c>
      <c r="E155" s="57">
        <v>0</v>
      </c>
    </row>
    <row r="156" spans="1:5" ht="24" customHeight="1">
      <c r="A156" s="3" t="s">
        <v>68</v>
      </c>
      <c r="B156" s="12" t="s">
        <v>277</v>
      </c>
      <c r="C156" s="34">
        <f>SUM(C157)</f>
        <v>7797.400000000001</v>
      </c>
      <c r="D156" s="34">
        <f>SUM(D157)</f>
        <v>5563</v>
      </c>
      <c r="E156" s="57">
        <f aca="true" t="shared" si="7" ref="E156:E161">D156/C156*100</f>
        <v>71.34429425193012</v>
      </c>
    </row>
    <row r="157" spans="1:5" ht="34.5" customHeight="1">
      <c r="A157" s="15" t="s">
        <v>235</v>
      </c>
      <c r="B157" s="31" t="s">
        <v>278</v>
      </c>
      <c r="C157" s="42">
        <f>3908.6+550+50+5.6+2783.2+500</f>
        <v>7797.400000000001</v>
      </c>
      <c r="D157" s="42">
        <v>5563</v>
      </c>
      <c r="E157" s="61">
        <f t="shared" si="7"/>
        <v>71.34429425193012</v>
      </c>
    </row>
    <row r="158" spans="1:5" ht="18.75" customHeight="1">
      <c r="A158" s="6" t="s">
        <v>69</v>
      </c>
      <c r="B158" s="5" t="s">
        <v>70</v>
      </c>
      <c r="C158" s="10">
        <f>C161+C160</f>
        <v>85087.7</v>
      </c>
      <c r="D158" s="10">
        <f>D161+D160</f>
        <v>20087.7</v>
      </c>
      <c r="E158" s="58">
        <f t="shared" si="7"/>
        <v>23.60823009671198</v>
      </c>
    </row>
    <row r="159" spans="1:5" ht="23.25" customHeight="1">
      <c r="A159" s="11" t="s">
        <v>177</v>
      </c>
      <c r="B159" s="12" t="s">
        <v>72</v>
      </c>
      <c r="C159" s="34">
        <f>C160+C161</f>
        <v>85087.7</v>
      </c>
      <c r="D159" s="34">
        <f>D160+D161</f>
        <v>20087.7</v>
      </c>
      <c r="E159" s="57">
        <f t="shared" si="7"/>
        <v>23.60823009671198</v>
      </c>
    </row>
    <row r="160" spans="1:5" ht="59.25" customHeight="1">
      <c r="A160" s="1" t="s">
        <v>174</v>
      </c>
      <c r="B160" s="2" t="s">
        <v>175</v>
      </c>
      <c r="C160" s="42">
        <v>10000</v>
      </c>
      <c r="D160" s="42">
        <v>0</v>
      </c>
      <c r="E160" s="61">
        <f t="shared" si="7"/>
        <v>0</v>
      </c>
    </row>
    <row r="161" spans="1:5" ht="12.75">
      <c r="A161" s="1" t="s">
        <v>71</v>
      </c>
      <c r="B161" s="2" t="s">
        <v>176</v>
      </c>
      <c r="C161" s="42">
        <f>130400-5400+87.7-50000</f>
        <v>75087.7</v>
      </c>
      <c r="D161" s="42">
        <v>20087.7</v>
      </c>
      <c r="E161" s="61">
        <f t="shared" si="7"/>
        <v>26.752317623259202</v>
      </c>
    </row>
    <row r="162" spans="1:5" s="52" customFormat="1" ht="81" customHeight="1">
      <c r="A162" s="4" t="s">
        <v>310</v>
      </c>
      <c r="B162" s="62" t="s">
        <v>311</v>
      </c>
      <c r="C162" s="41">
        <f>C163</f>
        <v>0</v>
      </c>
      <c r="D162" s="41">
        <f>D163</f>
        <v>0.6</v>
      </c>
      <c r="E162" s="58">
        <v>0</v>
      </c>
    </row>
    <row r="163" spans="1:5" ht="25.5">
      <c r="A163" s="3" t="s">
        <v>312</v>
      </c>
      <c r="B163" s="43" t="s">
        <v>313</v>
      </c>
      <c r="C163" s="34">
        <v>0</v>
      </c>
      <c r="D163" s="34">
        <v>0.6</v>
      </c>
      <c r="E163" s="57">
        <v>0</v>
      </c>
    </row>
    <row r="164" spans="1:5" ht="39" customHeight="1">
      <c r="A164" s="4" t="s">
        <v>190</v>
      </c>
      <c r="B164" s="9" t="s">
        <v>231</v>
      </c>
      <c r="C164" s="37">
        <f>C165</f>
        <v>0</v>
      </c>
      <c r="D164" s="37">
        <f>D165</f>
        <v>-12950.1</v>
      </c>
      <c r="E164" s="58">
        <v>0</v>
      </c>
    </row>
    <row r="165" spans="1:5" ht="38.25">
      <c r="A165" s="3" t="s">
        <v>314</v>
      </c>
      <c r="B165" s="33" t="s">
        <v>315</v>
      </c>
      <c r="C165" s="56">
        <v>0</v>
      </c>
      <c r="D165" s="56">
        <v>-12950.1</v>
      </c>
      <c r="E165" s="57">
        <v>0</v>
      </c>
    </row>
    <row r="166" spans="1:5" ht="12.75">
      <c r="A166" s="4" t="s">
        <v>73</v>
      </c>
      <c r="B166" s="5"/>
      <c r="C166" s="10">
        <f>C9+C114</f>
        <v>2652973.6999999997</v>
      </c>
      <c r="D166" s="10">
        <f>D9+D114</f>
        <v>1286367.0999999999</v>
      </c>
      <c r="E166" s="58">
        <f>D166/C166*100</f>
        <v>48.48774414914102</v>
      </c>
    </row>
  </sheetData>
  <sheetProtection/>
  <mergeCells count="4">
    <mergeCell ref="D1:E1"/>
    <mergeCell ref="D3:E3"/>
    <mergeCell ref="A5:E5"/>
    <mergeCell ref="B2:E2"/>
  </mergeCells>
  <printOptions/>
  <pageMargins left="0.4330708661417323" right="0.2362204724409449" top="0.3937007874015748" bottom="0.15748031496062992" header="0.5118110236220472" footer="0.1968503937007874"/>
  <pageSetup firstPageNumber="10" useFirstPageNumber="1" fitToHeight="7" horizontalDpi="600" verticalDpi="600" orientation="portrait" paperSize="9" scale="75" r:id="rId1"/>
  <headerFooter alignWithMargins="0">
    <firstFooter>&amp;R&amp;P0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2017-08-04T05:53:37Z</cp:lastPrinted>
  <dcterms:created xsi:type="dcterms:W3CDTF">1996-10-08T23:32:33Z</dcterms:created>
  <dcterms:modified xsi:type="dcterms:W3CDTF">2017-09-19T06:13:45Z</dcterms:modified>
  <cp:category/>
  <cp:version/>
  <cp:contentType/>
  <cp:contentStatus/>
</cp:coreProperties>
</file>