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17" sheetId="12" r:id="rId1"/>
    <sheet name="Целевые показатели " sheetId="10" r:id="rId2"/>
  </sheets>
  <calcPr calcId="125725"/>
</workbook>
</file>

<file path=xl/calcChain.xml><?xml version="1.0" encoding="utf-8"?>
<calcChain xmlns="http://schemas.openxmlformats.org/spreadsheetml/2006/main">
  <c r="AB96" i="12"/>
  <c r="AA96"/>
  <c r="V96"/>
  <c r="G95"/>
  <c r="G94"/>
  <c r="G96" s="1"/>
  <c r="F94"/>
  <c r="AR93"/>
  <c r="AO93"/>
  <c r="AC93"/>
  <c r="Z93"/>
  <c r="W93"/>
  <c r="T93"/>
  <c r="Q93"/>
  <c r="N93"/>
  <c r="K93"/>
  <c r="AR90"/>
  <c r="AO90"/>
  <c r="AL90"/>
  <c r="AI90"/>
  <c r="AC90"/>
  <c r="Z90"/>
  <c r="W90"/>
  <c r="T90"/>
  <c r="Q90"/>
  <c r="N90"/>
  <c r="K90"/>
  <c r="AP88"/>
  <c r="AR88" s="1"/>
  <c r="AM88"/>
  <c r="AO88" s="1"/>
  <c r="AJ88"/>
  <c r="AL88" s="1"/>
  <c r="AG88"/>
  <c r="AI88" s="1"/>
  <c r="AD88"/>
  <c r="AF88" s="1"/>
  <c r="AA88"/>
  <c r="AC88" s="1"/>
  <c r="X88"/>
  <c r="Z88" s="1"/>
  <c r="V88"/>
  <c r="W88" s="1"/>
  <c r="U88"/>
  <c r="T88"/>
  <c r="R88"/>
  <c r="Q88"/>
  <c r="O88"/>
  <c r="N88"/>
  <c r="L88"/>
  <c r="J88"/>
  <c r="I88"/>
  <c r="K88" s="1"/>
  <c r="G88"/>
  <c r="AR87"/>
  <c r="AP87"/>
  <c r="AO87"/>
  <c r="AM87"/>
  <c r="AL87"/>
  <c r="AJ87"/>
  <c r="AI87"/>
  <c r="AG87"/>
  <c r="X87"/>
  <c r="U87"/>
  <c r="W87" s="1"/>
  <c r="R87"/>
  <c r="T87" s="1"/>
  <c r="O87"/>
  <c r="Q87" s="1"/>
  <c r="L87"/>
  <c r="N87" s="1"/>
  <c r="G87"/>
  <c r="AQ86"/>
  <c r="AP86"/>
  <c r="AR86" s="1"/>
  <c r="AN86"/>
  <c r="AK86"/>
  <c r="AJ86"/>
  <c r="AL86" s="1"/>
  <c r="AH86"/>
  <c r="AE86"/>
  <c r="AD86"/>
  <c r="AF86" s="1"/>
  <c r="AB86"/>
  <c r="Y86"/>
  <c r="X86"/>
  <c r="Z86" s="1"/>
  <c r="V86"/>
  <c r="S86"/>
  <c r="R86"/>
  <c r="T86" s="1"/>
  <c r="P86"/>
  <c r="M86"/>
  <c r="L86"/>
  <c r="N86" s="1"/>
  <c r="J86"/>
  <c r="AQ85"/>
  <c r="AR85" s="1"/>
  <c r="AP85"/>
  <c r="AO85"/>
  <c r="AM85"/>
  <c r="AL85"/>
  <c r="AJ85"/>
  <c r="AI85"/>
  <c r="AG85"/>
  <c r="AF85"/>
  <c r="AD85"/>
  <c r="AC85"/>
  <c r="AA85"/>
  <c r="Z85"/>
  <c r="X85"/>
  <c r="W85"/>
  <c r="U85"/>
  <c r="T85"/>
  <c r="R85"/>
  <c r="Q85"/>
  <c r="N85"/>
  <c r="K85"/>
  <c r="G85"/>
  <c r="H85" s="1"/>
  <c r="F85"/>
  <c r="AR84"/>
  <c r="AO84"/>
  <c r="AL84"/>
  <c r="AJ84"/>
  <c r="AI84"/>
  <c r="AG84"/>
  <c r="AF84"/>
  <c r="AD84"/>
  <c r="AC84"/>
  <c r="Z84"/>
  <c r="W84"/>
  <c r="T84"/>
  <c r="Q84"/>
  <c r="N84"/>
  <c r="K84"/>
  <c r="G84"/>
  <c r="H84" s="1"/>
  <c r="F84"/>
  <c r="AP83"/>
  <c r="AN83"/>
  <c r="AO83" s="1"/>
  <c r="AM83"/>
  <c r="AK83"/>
  <c r="AJ83"/>
  <c r="AL83" s="1"/>
  <c r="AH83"/>
  <c r="AI83" s="1"/>
  <c r="AG83"/>
  <c r="AE83"/>
  <c r="AD83"/>
  <c r="AF83" s="1"/>
  <c r="AB83"/>
  <c r="AC83" s="1"/>
  <c r="AA83"/>
  <c r="Y83"/>
  <c r="X83"/>
  <c r="Z83" s="1"/>
  <c r="V83"/>
  <c r="W83" s="1"/>
  <c r="U83"/>
  <c r="S83"/>
  <c r="R83"/>
  <c r="T83" s="1"/>
  <c r="P83"/>
  <c r="Q83" s="1"/>
  <c r="O83"/>
  <c r="M83"/>
  <c r="L83"/>
  <c r="N83" s="1"/>
  <c r="J83"/>
  <c r="K83" s="1"/>
  <c r="I83"/>
  <c r="F83"/>
  <c r="AQ82"/>
  <c r="AR82" s="1"/>
  <c r="AP82"/>
  <c r="AN82"/>
  <c r="AM82"/>
  <c r="AO82" s="1"/>
  <c r="AK82"/>
  <c r="AL82" s="1"/>
  <c r="AJ82"/>
  <c r="AH82"/>
  <c r="AG82"/>
  <c r="AI82" s="1"/>
  <c r="AE82"/>
  <c r="AF82" s="1"/>
  <c r="AD82"/>
  <c r="AB82"/>
  <c r="AA82"/>
  <c r="AC82" s="1"/>
  <c r="Y82"/>
  <c r="Z82" s="1"/>
  <c r="X82"/>
  <c r="V82"/>
  <c r="U82"/>
  <c r="W82" s="1"/>
  <c r="S82"/>
  <c r="T82" s="1"/>
  <c r="R82"/>
  <c r="P82"/>
  <c r="O82"/>
  <c r="Q82" s="1"/>
  <c r="M82"/>
  <c r="N82" s="1"/>
  <c r="L82"/>
  <c r="J82"/>
  <c r="I82"/>
  <c r="K82" s="1"/>
  <c r="G82"/>
  <c r="AQ81"/>
  <c r="AP81"/>
  <c r="AR81" s="1"/>
  <c r="AN81"/>
  <c r="AO81" s="1"/>
  <c r="AM81"/>
  <c r="AK81"/>
  <c r="AJ81"/>
  <c r="AL81" s="1"/>
  <c r="AH81"/>
  <c r="AI81" s="1"/>
  <c r="AG81"/>
  <c r="AE81"/>
  <c r="AD81"/>
  <c r="AF81" s="1"/>
  <c r="AB81"/>
  <c r="AC81" s="1"/>
  <c r="AA81"/>
  <c r="Y81"/>
  <c r="X81"/>
  <c r="Z81" s="1"/>
  <c r="V81"/>
  <c r="W81" s="1"/>
  <c r="U81"/>
  <c r="S81"/>
  <c r="R81"/>
  <c r="T81" s="1"/>
  <c r="P81"/>
  <c r="Q81" s="1"/>
  <c r="O81"/>
  <c r="M81"/>
  <c r="L81"/>
  <c r="N81" s="1"/>
  <c r="J81"/>
  <c r="K81" s="1"/>
  <c r="I81"/>
  <c r="F81"/>
  <c r="AQ80"/>
  <c r="AM80"/>
  <c r="AK80"/>
  <c r="AG80"/>
  <c r="AE80"/>
  <c r="AA80"/>
  <c r="Y80"/>
  <c r="U80"/>
  <c r="S80"/>
  <c r="O80"/>
  <c r="M80"/>
  <c r="I80"/>
  <c r="G78"/>
  <c r="F78"/>
  <c r="H78" s="1"/>
  <c r="Z77"/>
  <c r="G77"/>
  <c r="F77"/>
  <c r="H77" s="1"/>
  <c r="AK76"/>
  <c r="AI76"/>
  <c r="AG76"/>
  <c r="Y76"/>
  <c r="X76"/>
  <c r="Z76" s="1"/>
  <c r="G76"/>
  <c r="AL75"/>
  <c r="AI75"/>
  <c r="AF75"/>
  <c r="G75"/>
  <c r="H75" s="1"/>
  <c r="F75"/>
  <c r="AQ74"/>
  <c r="AK74"/>
  <c r="AL74" s="1"/>
  <c r="AJ74"/>
  <c r="AH74"/>
  <c r="AG74"/>
  <c r="AI74" s="1"/>
  <c r="AE74"/>
  <c r="AF74" s="1"/>
  <c r="AD74"/>
  <c r="F74"/>
  <c r="Z73"/>
  <c r="W73"/>
  <c r="G73"/>
  <c r="H73" s="1"/>
  <c r="F73"/>
  <c r="G72"/>
  <c r="G71" s="1"/>
  <c r="H71" s="1"/>
  <c r="F72"/>
  <c r="AQ71"/>
  <c r="AP71"/>
  <c r="AN71"/>
  <c r="AM71"/>
  <c r="AK71"/>
  <c r="AJ71"/>
  <c r="AH71"/>
  <c r="AG71"/>
  <c r="AE71"/>
  <c r="AD71"/>
  <c r="AB71"/>
  <c r="AA71"/>
  <c r="Y71"/>
  <c r="X71"/>
  <c r="Z71" s="1"/>
  <c r="V71"/>
  <c r="W71" s="1"/>
  <c r="U71"/>
  <c r="S71"/>
  <c r="R71"/>
  <c r="P71"/>
  <c r="O71"/>
  <c r="M71"/>
  <c r="L71"/>
  <c r="J71"/>
  <c r="I71"/>
  <c r="F71"/>
  <c r="AQ70"/>
  <c r="AR70" s="1"/>
  <c r="AP70"/>
  <c r="AO70"/>
  <c r="AM70"/>
  <c r="AI70"/>
  <c r="AF70"/>
  <c r="Z70"/>
  <c r="X70"/>
  <c r="W70"/>
  <c r="U70"/>
  <c r="T70"/>
  <c r="N70"/>
  <c r="F70"/>
  <c r="G69"/>
  <c r="F69"/>
  <c r="F68" s="1"/>
  <c r="AQ68"/>
  <c r="AR68" s="1"/>
  <c r="AP68"/>
  <c r="AN68"/>
  <c r="AM68"/>
  <c r="AO68" s="1"/>
  <c r="AK68"/>
  <c r="AJ68"/>
  <c r="AH68"/>
  <c r="AI68" s="1"/>
  <c r="AG68"/>
  <c r="AE68"/>
  <c r="AD68"/>
  <c r="AF68" s="1"/>
  <c r="AB68"/>
  <c r="AA68"/>
  <c r="Y68"/>
  <c r="Z68" s="1"/>
  <c r="X68"/>
  <c r="V68"/>
  <c r="U68"/>
  <c r="W68" s="1"/>
  <c r="S68"/>
  <c r="T68" s="1"/>
  <c r="R68"/>
  <c r="P68"/>
  <c r="O68"/>
  <c r="M68"/>
  <c r="L68"/>
  <c r="N68" s="1"/>
  <c r="J68"/>
  <c r="I68"/>
  <c r="G67"/>
  <c r="F67"/>
  <c r="G66"/>
  <c r="F66"/>
  <c r="AQ65"/>
  <c r="AP65"/>
  <c r="AN65"/>
  <c r="AM65"/>
  <c r="AK65"/>
  <c r="AJ65"/>
  <c r="AH65"/>
  <c r="AG65"/>
  <c r="AE65"/>
  <c r="AD65"/>
  <c r="AB65"/>
  <c r="AA65"/>
  <c r="Y65"/>
  <c r="X65"/>
  <c r="V65"/>
  <c r="U65"/>
  <c r="S65"/>
  <c r="R65"/>
  <c r="P65"/>
  <c r="O65"/>
  <c r="M65"/>
  <c r="L65"/>
  <c r="J65"/>
  <c r="I65"/>
  <c r="G65"/>
  <c r="F65"/>
  <c r="AQ64"/>
  <c r="AQ93" s="1"/>
  <c r="AP64"/>
  <c r="AP93" s="1"/>
  <c r="AN64"/>
  <c r="AN93" s="1"/>
  <c r="AM64"/>
  <c r="AM93" s="1"/>
  <c r="AK64"/>
  <c r="AK93" s="1"/>
  <c r="AJ64"/>
  <c r="AJ93" s="1"/>
  <c r="AH64"/>
  <c r="AH93" s="1"/>
  <c r="AG64"/>
  <c r="AG93" s="1"/>
  <c r="AE64"/>
  <c r="AE93" s="1"/>
  <c r="AD64"/>
  <c r="AD93" s="1"/>
  <c r="AB64"/>
  <c r="AB93" s="1"/>
  <c r="AA64"/>
  <c r="AA93" s="1"/>
  <c r="Y64"/>
  <c r="Y93" s="1"/>
  <c r="X64"/>
  <c r="X93" s="1"/>
  <c r="V64"/>
  <c r="V93" s="1"/>
  <c r="U64"/>
  <c r="U93" s="1"/>
  <c r="S64"/>
  <c r="S93" s="1"/>
  <c r="R64"/>
  <c r="R93" s="1"/>
  <c r="P64"/>
  <c r="P93" s="1"/>
  <c r="O64"/>
  <c r="O93" s="1"/>
  <c r="M64"/>
  <c r="M93" s="1"/>
  <c r="L64"/>
  <c r="L93" s="1"/>
  <c r="J64"/>
  <c r="J93" s="1"/>
  <c r="G93" s="1"/>
  <c r="I64"/>
  <c r="I93" s="1"/>
  <c r="F93" s="1"/>
  <c r="G64"/>
  <c r="AP63"/>
  <c r="AN63"/>
  <c r="AO63" s="1"/>
  <c r="AM63"/>
  <c r="AK63"/>
  <c r="AJ63"/>
  <c r="AH63"/>
  <c r="AG63"/>
  <c r="AI63" s="1"/>
  <c r="AE63"/>
  <c r="AF63" s="1"/>
  <c r="AD63"/>
  <c r="AB63"/>
  <c r="AA63"/>
  <c r="Y63"/>
  <c r="X63"/>
  <c r="Z63" s="1"/>
  <c r="V63"/>
  <c r="W63" s="1"/>
  <c r="U63"/>
  <c r="S63"/>
  <c r="R63"/>
  <c r="T63" s="1"/>
  <c r="P63"/>
  <c r="O63"/>
  <c r="M63"/>
  <c r="N63" s="1"/>
  <c r="L63"/>
  <c r="J63"/>
  <c r="I63"/>
  <c r="F63"/>
  <c r="AQ62"/>
  <c r="AP62"/>
  <c r="AP61" s="1"/>
  <c r="AN62"/>
  <c r="AM62"/>
  <c r="AK62"/>
  <c r="AJ62"/>
  <c r="AJ61" s="1"/>
  <c r="AH62"/>
  <c r="AG62"/>
  <c r="AE62"/>
  <c r="AD62"/>
  <c r="AD61" s="1"/>
  <c r="AB62"/>
  <c r="AA62"/>
  <c r="AA61" s="1"/>
  <c r="Y62"/>
  <c r="Z62" s="1"/>
  <c r="X62"/>
  <c r="V62"/>
  <c r="U62"/>
  <c r="S62"/>
  <c r="S61" s="1"/>
  <c r="T61" s="1"/>
  <c r="R62"/>
  <c r="P62"/>
  <c r="P61" s="1"/>
  <c r="O62"/>
  <c r="M62"/>
  <c r="L62"/>
  <c r="J62"/>
  <c r="G62" s="1"/>
  <c r="I62"/>
  <c r="F62"/>
  <c r="AM61"/>
  <c r="AK61"/>
  <c r="AL61" s="1"/>
  <c r="AG61"/>
  <c r="AE61"/>
  <c r="AF61" s="1"/>
  <c r="AB61"/>
  <c r="X61"/>
  <c r="V61"/>
  <c r="W61" s="1"/>
  <c r="U61"/>
  <c r="R61"/>
  <c r="O61"/>
  <c r="M61"/>
  <c r="N61" s="1"/>
  <c r="L61"/>
  <c r="J61"/>
  <c r="I61"/>
  <c r="AI58"/>
  <c r="G58"/>
  <c r="F58"/>
  <c r="H58" s="1"/>
  <c r="AH57"/>
  <c r="AI57" s="1"/>
  <c r="AG57"/>
  <c r="AD57"/>
  <c r="G57"/>
  <c r="W56"/>
  <c r="G56"/>
  <c r="H56" s="1"/>
  <c r="F56"/>
  <c r="G55"/>
  <c r="F55"/>
  <c r="AQ54"/>
  <c r="AP54"/>
  <c r="AN54"/>
  <c r="AM54"/>
  <c r="AK54"/>
  <c r="AJ54"/>
  <c r="AH54"/>
  <c r="AG54"/>
  <c r="AE54"/>
  <c r="AD54"/>
  <c r="AB54"/>
  <c r="AA54"/>
  <c r="Y54"/>
  <c r="X54"/>
  <c r="V54"/>
  <c r="U54"/>
  <c r="W54" s="1"/>
  <c r="S54"/>
  <c r="R54"/>
  <c r="P54"/>
  <c r="O54"/>
  <c r="M54"/>
  <c r="L54"/>
  <c r="J54"/>
  <c r="I54"/>
  <c r="G54"/>
  <c r="H54" s="1"/>
  <c r="F54"/>
  <c r="G53"/>
  <c r="F53"/>
  <c r="G52"/>
  <c r="F52"/>
  <c r="AQ51"/>
  <c r="AP51"/>
  <c r="AN51"/>
  <c r="AM51"/>
  <c r="AK51"/>
  <c r="AJ51"/>
  <c r="AH51"/>
  <c r="AG51"/>
  <c r="AE51"/>
  <c r="AD51"/>
  <c r="AB51"/>
  <c r="AA51"/>
  <c r="Y51"/>
  <c r="X51"/>
  <c r="V51"/>
  <c r="U51"/>
  <c r="S51"/>
  <c r="R51"/>
  <c r="P51"/>
  <c r="O51"/>
  <c r="M51"/>
  <c r="L51"/>
  <c r="J51"/>
  <c r="I51"/>
  <c r="G51"/>
  <c r="F51"/>
  <c r="AQ50"/>
  <c r="AP50"/>
  <c r="AN50"/>
  <c r="AM50"/>
  <c r="AK50"/>
  <c r="AJ50"/>
  <c r="AH50"/>
  <c r="AH48" s="1"/>
  <c r="AI48" s="1"/>
  <c r="AG50"/>
  <c r="AE50"/>
  <c r="AE48" s="1"/>
  <c r="AD50"/>
  <c r="AB50"/>
  <c r="AB48" s="1"/>
  <c r="AA50"/>
  <c r="Y50"/>
  <c r="Y48" s="1"/>
  <c r="X50"/>
  <c r="V50"/>
  <c r="U50"/>
  <c r="W50" s="1"/>
  <c r="S50"/>
  <c r="R50"/>
  <c r="P50"/>
  <c r="O50"/>
  <c r="M50"/>
  <c r="L50"/>
  <c r="J50"/>
  <c r="I50"/>
  <c r="F50" s="1"/>
  <c r="G50"/>
  <c r="AQ49"/>
  <c r="AP49"/>
  <c r="AN49"/>
  <c r="AM49"/>
  <c r="AK49"/>
  <c r="AJ49"/>
  <c r="AH49"/>
  <c r="AG49"/>
  <c r="AI49" s="1"/>
  <c r="AE49"/>
  <c r="AD49"/>
  <c r="AB49"/>
  <c r="AA49"/>
  <c r="Y49"/>
  <c r="X49"/>
  <c r="V49"/>
  <c r="U49"/>
  <c r="U48" s="1"/>
  <c r="S49"/>
  <c r="R49"/>
  <c r="R48" s="1"/>
  <c r="P49"/>
  <c r="O49"/>
  <c r="O48" s="1"/>
  <c r="M49"/>
  <c r="L49"/>
  <c r="L48" s="1"/>
  <c r="J49"/>
  <c r="I49"/>
  <c r="F49" s="1"/>
  <c r="G49"/>
  <c r="H49" s="1"/>
  <c r="AQ48"/>
  <c r="AP48"/>
  <c r="AN48"/>
  <c r="AM48"/>
  <c r="AK48"/>
  <c r="AJ48"/>
  <c r="AG48"/>
  <c r="AD48"/>
  <c r="AA48"/>
  <c r="X48"/>
  <c r="V48"/>
  <c r="W48" s="1"/>
  <c r="S48"/>
  <c r="P48"/>
  <c r="M48"/>
  <c r="J48"/>
  <c r="G46"/>
  <c r="F46"/>
  <c r="Q45"/>
  <c r="G45"/>
  <c r="F45"/>
  <c r="H45" s="1"/>
  <c r="P44"/>
  <c r="Q44" s="1"/>
  <c r="O44"/>
  <c r="G44"/>
  <c r="F44"/>
  <c r="H44" s="1"/>
  <c r="G43"/>
  <c r="F43"/>
  <c r="G42"/>
  <c r="F42"/>
  <c r="G41"/>
  <c r="F41"/>
  <c r="AF40"/>
  <c r="G40"/>
  <c r="F40"/>
  <c r="H40" s="1"/>
  <c r="G39"/>
  <c r="F39"/>
  <c r="AQ38"/>
  <c r="AP38"/>
  <c r="AN38"/>
  <c r="AM38"/>
  <c r="AK38"/>
  <c r="AJ38"/>
  <c r="AH38"/>
  <c r="AG38"/>
  <c r="AE38"/>
  <c r="AF38" s="1"/>
  <c r="AD38"/>
  <c r="AB38"/>
  <c r="AA38"/>
  <c r="Y38"/>
  <c r="X38"/>
  <c r="V38"/>
  <c r="U38"/>
  <c r="S38"/>
  <c r="R38"/>
  <c r="P38"/>
  <c r="O38"/>
  <c r="M38"/>
  <c r="L38"/>
  <c r="J38"/>
  <c r="I38"/>
  <c r="G38"/>
  <c r="F38"/>
  <c r="H38" s="1"/>
  <c r="T37"/>
  <c r="G37"/>
  <c r="F37"/>
  <c r="H37" s="1"/>
  <c r="T36"/>
  <c r="G36"/>
  <c r="F36"/>
  <c r="H36" s="1"/>
  <c r="AQ35"/>
  <c r="AP35"/>
  <c r="AN35"/>
  <c r="AM35"/>
  <c r="AK35"/>
  <c r="AJ35"/>
  <c r="AH35"/>
  <c r="AG35"/>
  <c r="AE35"/>
  <c r="AD35"/>
  <c r="AB35"/>
  <c r="AA35"/>
  <c r="Y35"/>
  <c r="X35"/>
  <c r="V35"/>
  <c r="U35"/>
  <c r="S35"/>
  <c r="T35" s="1"/>
  <c r="R35"/>
  <c r="P35"/>
  <c r="O35"/>
  <c r="M35"/>
  <c r="L35"/>
  <c r="J35"/>
  <c r="I35"/>
  <c r="G35"/>
  <c r="F35"/>
  <c r="H35" s="1"/>
  <c r="AQ34"/>
  <c r="AP34"/>
  <c r="AN34"/>
  <c r="AM34"/>
  <c r="AK34"/>
  <c r="AJ34"/>
  <c r="AH34"/>
  <c r="AG34"/>
  <c r="AE34"/>
  <c r="AF34" s="1"/>
  <c r="AD34"/>
  <c r="AB34"/>
  <c r="AA34"/>
  <c r="Y34"/>
  <c r="X34"/>
  <c r="V34"/>
  <c r="G34" s="1"/>
  <c r="U34"/>
  <c r="S34"/>
  <c r="R34"/>
  <c r="T34" s="1"/>
  <c r="P34"/>
  <c r="O34"/>
  <c r="O32" s="1"/>
  <c r="M34"/>
  <c r="L34"/>
  <c r="L32" s="1"/>
  <c r="J34"/>
  <c r="I34"/>
  <c r="AQ33"/>
  <c r="AQ32" s="1"/>
  <c r="AP33"/>
  <c r="AN33"/>
  <c r="AN32" s="1"/>
  <c r="AM33"/>
  <c r="AK33"/>
  <c r="AK32" s="1"/>
  <c r="AJ33"/>
  <c r="AH33"/>
  <c r="AH32" s="1"/>
  <c r="AG33"/>
  <c r="AE33"/>
  <c r="AE32" s="1"/>
  <c r="AF32" s="1"/>
  <c r="AD33"/>
  <c r="AB33"/>
  <c r="AB32" s="1"/>
  <c r="AA33"/>
  <c r="Y33"/>
  <c r="Y32" s="1"/>
  <c r="X33"/>
  <c r="V33"/>
  <c r="V32" s="1"/>
  <c r="U33"/>
  <c r="S33"/>
  <c r="R33"/>
  <c r="T33" s="1"/>
  <c r="P33"/>
  <c r="Q33" s="1"/>
  <c r="O33"/>
  <c r="M33"/>
  <c r="L33"/>
  <c r="J33"/>
  <c r="I33"/>
  <c r="F33"/>
  <c r="AP32"/>
  <c r="AM32"/>
  <c r="AJ32"/>
  <c r="AG32"/>
  <c r="AD32"/>
  <c r="AA32"/>
  <c r="X32"/>
  <c r="U32"/>
  <c r="S32"/>
  <c r="P32"/>
  <c r="Q32" s="1"/>
  <c r="M32"/>
  <c r="J32"/>
  <c r="G30"/>
  <c r="F30"/>
  <c r="F28" s="1"/>
  <c r="Q29"/>
  <c r="N29"/>
  <c r="N28" s="1"/>
  <c r="G29"/>
  <c r="F29"/>
  <c r="Q28"/>
  <c r="P28"/>
  <c r="O28"/>
  <c r="M28"/>
  <c r="L28"/>
  <c r="G27"/>
  <c r="F27"/>
  <c r="Y26"/>
  <c r="G26" s="1"/>
  <c r="X26"/>
  <c r="Q26"/>
  <c r="F26"/>
  <c r="X25"/>
  <c r="P25"/>
  <c r="Q25" s="1"/>
  <c r="O25"/>
  <c r="F25"/>
  <c r="AI24"/>
  <c r="N24"/>
  <c r="N22" s="1"/>
  <c r="K24"/>
  <c r="G24"/>
  <c r="F24"/>
  <c r="H24" s="1"/>
  <c r="AC23"/>
  <c r="G23"/>
  <c r="F23"/>
  <c r="H23" s="1"/>
  <c r="AH22"/>
  <c r="AI22" s="1"/>
  <c r="AG22"/>
  <c r="AB22"/>
  <c r="AA22"/>
  <c r="AC22" s="1"/>
  <c r="Q22"/>
  <c r="P22"/>
  <c r="O22"/>
  <c r="M22"/>
  <c r="L22"/>
  <c r="K22"/>
  <c r="J22"/>
  <c r="I22"/>
  <c r="G22"/>
  <c r="G21"/>
  <c r="F21"/>
  <c r="G20"/>
  <c r="F20"/>
  <c r="G19"/>
  <c r="F19"/>
  <c r="AO18"/>
  <c r="AI18"/>
  <c r="AG18"/>
  <c r="AF18"/>
  <c r="W18"/>
  <c r="T18"/>
  <c r="Q18"/>
  <c r="G18"/>
  <c r="F18"/>
  <c r="H18" s="1"/>
  <c r="AO17"/>
  <c r="AI17"/>
  <c r="AD17"/>
  <c r="AD15" s="1"/>
  <c r="AC17"/>
  <c r="Z17"/>
  <c r="W17"/>
  <c r="T17"/>
  <c r="Q17"/>
  <c r="N17"/>
  <c r="G17"/>
  <c r="AF16"/>
  <c r="G16"/>
  <c r="F16"/>
  <c r="AQ15"/>
  <c r="AP15"/>
  <c r="AN15"/>
  <c r="AO15" s="1"/>
  <c r="AM15"/>
  <c r="AK15"/>
  <c r="AJ15"/>
  <c r="AH15"/>
  <c r="AG15"/>
  <c r="AI15" s="1"/>
  <c r="AE15"/>
  <c r="AB15"/>
  <c r="AA15"/>
  <c r="AC15" s="1"/>
  <c r="Y15"/>
  <c r="Z15" s="1"/>
  <c r="X15"/>
  <c r="V15"/>
  <c r="U15"/>
  <c r="W15" s="1"/>
  <c r="S15"/>
  <c r="T15" s="1"/>
  <c r="R15"/>
  <c r="P15"/>
  <c r="O15"/>
  <c r="Q15" s="1"/>
  <c r="M15"/>
  <c r="N15" s="1"/>
  <c r="L15"/>
  <c r="J15"/>
  <c r="I15"/>
  <c r="G15"/>
  <c r="AQ14"/>
  <c r="AP14"/>
  <c r="AP92" s="1"/>
  <c r="AN14"/>
  <c r="AN92" s="1"/>
  <c r="AO92" s="1"/>
  <c r="AM14"/>
  <c r="AM92" s="1"/>
  <c r="AK14"/>
  <c r="AK92" s="1"/>
  <c r="AL92" s="1"/>
  <c r="AJ14"/>
  <c r="AJ92" s="1"/>
  <c r="AH14"/>
  <c r="AH92" s="1"/>
  <c r="AG14"/>
  <c r="AG92" s="1"/>
  <c r="AE14"/>
  <c r="AE92" s="1"/>
  <c r="AF92" s="1"/>
  <c r="AD14"/>
  <c r="AD92" s="1"/>
  <c r="AB14"/>
  <c r="AB92" s="1"/>
  <c r="AC92" s="1"/>
  <c r="AA14"/>
  <c r="AA92" s="1"/>
  <c r="Y14"/>
  <c r="Y92" s="1"/>
  <c r="Z92" s="1"/>
  <c r="X14"/>
  <c r="X92" s="1"/>
  <c r="V14"/>
  <c r="U14"/>
  <c r="U92" s="1"/>
  <c r="S14"/>
  <c r="S92" s="1"/>
  <c r="R14"/>
  <c r="P14"/>
  <c r="P92" s="1"/>
  <c r="O14"/>
  <c r="O92" s="1"/>
  <c r="M14"/>
  <c r="M92" s="1"/>
  <c r="L14"/>
  <c r="J14"/>
  <c r="J92" s="1"/>
  <c r="I14"/>
  <c r="I92" s="1"/>
  <c r="G14"/>
  <c r="AQ13"/>
  <c r="AQ91" s="1"/>
  <c r="AR91" s="1"/>
  <c r="AP13"/>
  <c r="AP91" s="1"/>
  <c r="AN13"/>
  <c r="AM13"/>
  <c r="AM91" s="1"/>
  <c r="AK13"/>
  <c r="AJ13"/>
  <c r="AJ91" s="1"/>
  <c r="AH13"/>
  <c r="AH91" s="1"/>
  <c r="AI91" s="1"/>
  <c r="AG13"/>
  <c r="AG91" s="1"/>
  <c r="AE13"/>
  <c r="AD13"/>
  <c r="AD91" s="1"/>
  <c r="AB13"/>
  <c r="AB91" s="1"/>
  <c r="AC91" s="1"/>
  <c r="AA13"/>
  <c r="AA91" s="1"/>
  <c r="X13"/>
  <c r="X91" s="1"/>
  <c r="V13"/>
  <c r="V91" s="1"/>
  <c r="W91" s="1"/>
  <c r="U13"/>
  <c r="U91" s="1"/>
  <c r="S13"/>
  <c r="S91" s="1"/>
  <c r="R13"/>
  <c r="R91" s="1"/>
  <c r="P13"/>
  <c r="P91" s="1"/>
  <c r="Q91" s="1"/>
  <c r="O13"/>
  <c r="O91" s="1"/>
  <c r="M13"/>
  <c r="M91" s="1"/>
  <c r="L13"/>
  <c r="L91" s="1"/>
  <c r="J13"/>
  <c r="J91" s="1"/>
  <c r="I13"/>
  <c r="I91" s="1"/>
  <c r="F91" s="1"/>
  <c r="AQ12"/>
  <c r="AQ90" s="1"/>
  <c r="AP12"/>
  <c r="AP90" s="1"/>
  <c r="AN12"/>
  <c r="AN90" s="1"/>
  <c r="AM12"/>
  <c r="AM90" s="1"/>
  <c r="AK12"/>
  <c r="AK90" s="1"/>
  <c r="AJ12"/>
  <c r="AJ90" s="1"/>
  <c r="AH12"/>
  <c r="AH90" s="1"/>
  <c r="AG12"/>
  <c r="AG90" s="1"/>
  <c r="AE12"/>
  <c r="AE90" s="1"/>
  <c r="AD12"/>
  <c r="AD90" s="1"/>
  <c r="AB12"/>
  <c r="AB90" s="1"/>
  <c r="AA12"/>
  <c r="AA90" s="1"/>
  <c r="Y12"/>
  <c r="Y90" s="1"/>
  <c r="X12"/>
  <c r="X90" s="1"/>
  <c r="V12"/>
  <c r="V90" s="1"/>
  <c r="U12"/>
  <c r="U90" s="1"/>
  <c r="S12"/>
  <c r="S90" s="1"/>
  <c r="R12"/>
  <c r="R90" s="1"/>
  <c r="P12"/>
  <c r="P90" s="1"/>
  <c r="O12"/>
  <c r="O90" s="1"/>
  <c r="M12"/>
  <c r="M90" s="1"/>
  <c r="L12"/>
  <c r="L90" s="1"/>
  <c r="J12"/>
  <c r="J90" s="1"/>
  <c r="I12"/>
  <c r="I90" s="1"/>
  <c r="G12"/>
  <c r="AQ11"/>
  <c r="AM11"/>
  <c r="AM89" s="1"/>
  <c r="AJ11"/>
  <c r="AH11"/>
  <c r="AD11"/>
  <c r="AB11"/>
  <c r="AA11"/>
  <c r="AA89" s="1"/>
  <c r="X11"/>
  <c r="V11"/>
  <c r="R11"/>
  <c r="P11"/>
  <c r="L11"/>
  <c r="J11"/>
  <c r="H26" l="1"/>
  <c r="G25"/>
  <c r="H25" s="1"/>
  <c r="H14"/>
  <c r="AF15"/>
  <c r="K91"/>
  <c r="K92"/>
  <c r="H29"/>
  <c r="G28"/>
  <c r="H28" s="1"/>
  <c r="AH89"/>
  <c r="AI89" s="1"/>
  <c r="F90"/>
  <c r="AF12"/>
  <c r="AF90" s="1"/>
  <c r="N13"/>
  <c r="T13"/>
  <c r="AO13"/>
  <c r="K14"/>
  <c r="Q14"/>
  <c r="I11"/>
  <c r="K11" s="1"/>
  <c r="M11"/>
  <c r="O11"/>
  <c r="O89" s="1"/>
  <c r="S11"/>
  <c r="U11"/>
  <c r="U89" s="1"/>
  <c r="AC11"/>
  <c r="AE11"/>
  <c r="AG11"/>
  <c r="AG89" s="1"/>
  <c r="AI11"/>
  <c r="AK11"/>
  <c r="AK89" s="1"/>
  <c r="AN11"/>
  <c r="AP11"/>
  <c r="F12"/>
  <c r="H12" s="1"/>
  <c r="G90"/>
  <c r="F13"/>
  <c r="F11" s="1"/>
  <c r="N91"/>
  <c r="Q13"/>
  <c r="T91"/>
  <c r="W13"/>
  <c r="Y13"/>
  <c r="AC13"/>
  <c r="AE91"/>
  <c r="AF91" s="1"/>
  <c r="AI13"/>
  <c r="AK91"/>
  <c r="AL91" s="1"/>
  <c r="AN91"/>
  <c r="AO91" s="1"/>
  <c r="F14"/>
  <c r="L92"/>
  <c r="F92" s="1"/>
  <c r="F89" s="1"/>
  <c r="N14"/>
  <c r="Q92"/>
  <c r="R92"/>
  <c r="T14"/>
  <c r="V92"/>
  <c r="W92" s="1"/>
  <c r="AF14"/>
  <c r="AI92"/>
  <c r="AO14"/>
  <c r="H16"/>
  <c r="F22"/>
  <c r="H22" s="1"/>
  <c r="R32"/>
  <c r="T32" s="1"/>
  <c r="G33"/>
  <c r="F48"/>
  <c r="H50"/>
  <c r="G63"/>
  <c r="H63" s="1"/>
  <c r="H93"/>
  <c r="AC86"/>
  <c r="AF17"/>
  <c r="F17"/>
  <c r="F15" s="1"/>
  <c r="H15" s="1"/>
  <c r="Z26"/>
  <c r="Y25"/>
  <c r="Z25" s="1"/>
  <c r="F34"/>
  <c r="F32" s="1"/>
  <c r="I32"/>
  <c r="H62"/>
  <c r="J89"/>
  <c r="V89"/>
  <c r="W89" s="1"/>
  <c r="AF13"/>
  <c r="T92"/>
  <c r="W14"/>
  <c r="AI14"/>
  <c r="H88"/>
  <c r="G48"/>
  <c r="H48" s="1"/>
  <c r="I48"/>
  <c r="F57"/>
  <c r="H57" s="1"/>
  <c r="Y61"/>
  <c r="Z61" s="1"/>
  <c r="AH61"/>
  <c r="AI61" s="1"/>
  <c r="AN61"/>
  <c r="AO61" s="1"/>
  <c r="AQ63"/>
  <c r="F64"/>
  <c r="F61" s="1"/>
  <c r="AI64"/>
  <c r="AI93" s="1"/>
  <c r="G70"/>
  <c r="G74"/>
  <c r="H74" s="1"/>
  <c r="F76"/>
  <c r="H76" s="1"/>
  <c r="J80"/>
  <c r="K80" s="1"/>
  <c r="L80"/>
  <c r="L89" s="1"/>
  <c r="P80"/>
  <c r="Q80" s="1"/>
  <c r="R80"/>
  <c r="T80" s="1"/>
  <c r="V80"/>
  <c r="W80" s="1"/>
  <c r="X80"/>
  <c r="X89" s="1"/>
  <c r="AB80"/>
  <c r="AC80" s="1"/>
  <c r="AD80"/>
  <c r="AF80" s="1"/>
  <c r="AH80"/>
  <c r="AI80" s="1"/>
  <c r="AJ80"/>
  <c r="AL80" s="1"/>
  <c r="AN80"/>
  <c r="AO80" s="1"/>
  <c r="AP80"/>
  <c r="AR80" s="1"/>
  <c r="G81"/>
  <c r="F82"/>
  <c r="H82" s="1"/>
  <c r="G83"/>
  <c r="H83" s="1"/>
  <c r="AQ83"/>
  <c r="AR83" s="1"/>
  <c r="G86"/>
  <c r="I86"/>
  <c r="K86" s="1"/>
  <c r="O86"/>
  <c r="Q86" s="1"/>
  <c r="U86"/>
  <c r="W86" s="1"/>
  <c r="AA86"/>
  <c r="AG86"/>
  <c r="AI86" s="1"/>
  <c r="AM86"/>
  <c r="AO86" s="1"/>
  <c r="F87"/>
  <c r="F86" s="1"/>
  <c r="F88"/>
  <c r="AF64"/>
  <c r="AF93" s="1"/>
  <c r="AL64"/>
  <c r="AL93" s="1"/>
  <c r="H81" l="1"/>
  <c r="G80"/>
  <c r="H80" s="1"/>
  <c r="AR63"/>
  <c r="AQ61"/>
  <c r="Y91"/>
  <c r="Z13"/>
  <c r="Y11"/>
  <c r="G13"/>
  <c r="S89"/>
  <c r="T11"/>
  <c r="M89"/>
  <c r="N89" s="1"/>
  <c r="N11"/>
  <c r="H86"/>
  <c r="H87"/>
  <c r="F80"/>
  <c r="N92"/>
  <c r="AD89"/>
  <c r="P89"/>
  <c r="Q89" s="1"/>
  <c r="G61"/>
  <c r="H61" s="1"/>
  <c r="H64"/>
  <c r="H17"/>
  <c r="AQ92"/>
  <c r="AR92" s="1"/>
  <c r="H90"/>
  <c r="AP89"/>
  <c r="AB89"/>
  <c r="AC89" s="1"/>
  <c r="R89"/>
  <c r="G92"/>
  <c r="H92" s="1"/>
  <c r="W11"/>
  <c r="H70"/>
  <c r="G68"/>
  <c r="H68" s="1"/>
  <c r="G32"/>
  <c r="H32" s="1"/>
  <c r="H33"/>
  <c r="AN89"/>
  <c r="AO89" s="1"/>
  <c r="AO11"/>
  <c r="AE89"/>
  <c r="AF89" s="1"/>
  <c r="AF11"/>
  <c r="AJ89"/>
  <c r="AL89" s="1"/>
  <c r="Z80"/>
  <c r="N80"/>
  <c r="I89"/>
  <c r="K89" s="1"/>
  <c r="H34"/>
  <c r="Q11"/>
  <c r="H13" l="1"/>
  <c r="G11"/>
  <c r="H11" s="1"/>
  <c r="AR61"/>
  <c r="AQ89"/>
  <c r="AR89" s="1"/>
  <c r="Y89"/>
  <c r="Z89" s="1"/>
  <c r="Z11"/>
  <c r="Z91"/>
  <c r="G91"/>
  <c r="T89"/>
  <c r="H91" l="1"/>
  <c r="G89"/>
  <c r="H89" s="1"/>
  <c r="G8" i="10" l="1"/>
  <c r="G15"/>
  <c r="G14"/>
  <c r="G13"/>
  <c r="G12"/>
  <c r="G11"/>
  <c r="G10"/>
  <c r="G9"/>
</calcChain>
</file>

<file path=xl/sharedStrings.xml><?xml version="1.0" encoding="utf-8"?>
<sst xmlns="http://schemas.openxmlformats.org/spreadsheetml/2006/main" count="336" uniqueCount="182">
  <si>
    <t>ОТЧЕТ</t>
  </si>
  <si>
    <t>о ходе исполнения комплексного плана (сетевого графика) реализации</t>
  </si>
  <si>
    <t>№</t>
  </si>
  <si>
    <t>Наименование программных мероприятий</t>
  </si>
  <si>
    <t>Исполнитель</t>
  </si>
  <si>
    <t>Целевой показатель, №</t>
  </si>
  <si>
    <t>Источники финансирования</t>
  </si>
  <si>
    <t>Объем финансирования всего на год, тыс.руб.</t>
  </si>
  <si>
    <t>План</t>
  </si>
  <si>
    <t>Факт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</si>
  <si>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</si>
  <si>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</si>
  <si>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</si>
  <si>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</si>
  <si>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</si>
  <si>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</si>
  <si>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</si>
  <si>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</si>
  <si>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</si>
  <si>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</si>
  <si>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</si>
  <si>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</si>
  <si>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</si>
  <si>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</si>
  <si>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</si>
  <si>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8=7/6*100</t>
  </si>
  <si>
    <t>1.1.</t>
  </si>
  <si>
    <t>Ответственный исполнитель (соисполнитель)</t>
  </si>
  <si>
    <t>муниципальной программы:</t>
  </si>
  <si>
    <t>администрации города Урай</t>
  </si>
  <si>
    <t>У.В. Кащеева</t>
  </si>
  <si>
    <t>"_______"_______________________ 2017 г.</t>
  </si>
  <si>
    <t>Исполнитель:</t>
  </si>
  <si>
    <t>специалист-эксперт сводно-аналитического отдела</t>
  </si>
  <si>
    <t>С.А. Слепова</t>
  </si>
  <si>
    <t>Тел.: 8 (34676) 29576</t>
  </si>
  <si>
    <t>Согласовано:</t>
  </si>
  <si>
    <t>Комитет по финансам</t>
  </si>
  <si>
    <t>"_______"______________ 2017 г.</t>
  </si>
  <si>
    <t>Подпрограмма I «Библиотечное дело»</t>
  </si>
  <si>
    <t>всего:</t>
  </si>
  <si>
    <t>МАУ "Культура"</t>
  </si>
  <si>
    <t>1.2.</t>
  </si>
  <si>
    <t>1.3.</t>
  </si>
  <si>
    <t>1.5.</t>
  </si>
  <si>
    <t xml:space="preserve">Подпрограмма II.  «Музейное дело». </t>
  </si>
  <si>
    <t xml:space="preserve"> Подпрограмма III. «Художественно-эстетическое образование».</t>
  </si>
  <si>
    <t>Подпрограмма IV. "Народное творчество и традиционная культура. Развитие культурно-досуговой деятельности".</t>
  </si>
  <si>
    <t>Подпрограмма V."Обеспечение муниципальной поддержки учреждений культуры и организаций дополнительного образования в сфере культуры".</t>
  </si>
  <si>
    <t>ВСЕГО по  программе:</t>
  </si>
  <si>
    <t>МБУ ДО «Детская школа искусств №1», МБУ ДО «Детская школа искусств №2»</t>
  </si>
  <si>
    <t>№ 6</t>
  </si>
  <si>
    <t>№ 1</t>
  </si>
  <si>
    <t>№ 3</t>
  </si>
  <si>
    <t>№ 4</t>
  </si>
  <si>
    <t>№ 5</t>
  </si>
  <si>
    <t>в том числе:</t>
  </si>
  <si>
    <t>Федеральный бюджет</t>
  </si>
  <si>
    <t>Бюджет ХМАО-Югры</t>
  </si>
  <si>
    <t>Бюджет городского округа город Урай</t>
  </si>
  <si>
    <t>№7</t>
  </si>
  <si>
    <t>№2</t>
  </si>
  <si>
    <t>№2, №7</t>
  </si>
  <si>
    <t>Привлеченные средства</t>
  </si>
  <si>
    <t>Денежные средства были направлены на монтаж профессиональной системы видеонаблюдения в Парке культуры и отдыха с интеграцией в систему «безопасный город».</t>
  </si>
  <si>
    <t>Денежные средства направлены на оказание муниципальных услуг и содержание имущества муниципального автономного учреждения «Культура».</t>
  </si>
  <si>
    <t xml:space="preserve">Денежные средства направлены на оказание муниципальных услуг и содержание имущества муниципального бюджетного учреждения дополнительного образования «Детская школа искусств №1» и муниципального бюджетного учреждения дополнительного образования «Детская школа искусств №2».
</t>
  </si>
  <si>
    <t>Бюджет автономного округа</t>
  </si>
  <si>
    <t>МАУ "Культура", МКУ "УКС"</t>
  </si>
  <si>
    <t>№ 7</t>
  </si>
  <si>
    <t>Цель 1. Создание условий для сохранения культурной самобытности, доступности культурных благ и обеспечение прав граждан на развитие и реализацию культурного и духовного потенциала на территории города Урай</t>
  </si>
  <si>
    <t>Задача 1.Модернизационное развитие общедоступных библиотек</t>
  </si>
  <si>
    <t>Мероприятие 1.1. Создание условий для модернизационного развития муниципальных библиотек</t>
  </si>
  <si>
    <t>1.2.1.</t>
  </si>
  <si>
    <t>1.2.1.1.</t>
  </si>
  <si>
    <t>Мероприятие 1.2. Совершенствование подготовки и повышение квалификации библиотечных кадров</t>
  </si>
  <si>
    <t>1.2.1.2.</t>
  </si>
  <si>
    <t>Мероприятие 1.3. Реализация библиотечных проектов</t>
  </si>
  <si>
    <t>1.2.1.3.</t>
  </si>
  <si>
    <t>1.2.1.4.</t>
  </si>
  <si>
    <t>Задача 2.Развитие музейного дела и удовлетворение потребности населения в предоставлении доступа к культурным ценностям</t>
  </si>
  <si>
    <t>Мероприятие 2.1. Создание условий для модернизационного развития Музея города Урай</t>
  </si>
  <si>
    <t>Мероприятие 2.2. Выставочная деятельность (в том числе на безвозмездной основе)</t>
  </si>
  <si>
    <t>1.1.1.</t>
  </si>
  <si>
    <t>1.1.1.1.</t>
  </si>
  <si>
    <t>1.1.1.2.</t>
  </si>
  <si>
    <t>1.1.1.3.</t>
  </si>
  <si>
    <t>1.1.1.4.</t>
  </si>
  <si>
    <t>1.1.1.5.</t>
  </si>
  <si>
    <t>Мероприятие 2.3. Организация повышения профессионального уровня работников путем направления на семинары, курсы повышения квалификации, обучение</t>
  </si>
  <si>
    <t>Мероприятие 2.4. Укрепление материально-технической базы Музея города Урай</t>
  </si>
  <si>
    <t>1.3.1.</t>
  </si>
  <si>
    <t xml:space="preserve">Мероприятие 3.1. Организация повышения профессионального уровня работников путем направления на семинары, курсы повышения квалификации, обучение </t>
  </si>
  <si>
    <t>1.3.1.1.</t>
  </si>
  <si>
    <t>Мероприятие 3.2.Организация конкурсов музыкального, художественного и хореографического направлений</t>
  </si>
  <si>
    <t xml:space="preserve">Мероприятие 3.3. Укрепление материально-технической базы 
организаций дополнительного образования в сфере культуры
</t>
  </si>
  <si>
    <t>1.3.1.2.</t>
  </si>
  <si>
    <t>1.3.1.3.</t>
  </si>
  <si>
    <t>Задача 4.Создание условий для укрепления материально-технической базы учреждений культуры и организаций дополнительного образования в сфере культуры; Задача 5. Развитие кадровых ресурсов учреждений культуры и организаций дополнительного образования в сфере культуры; Задача 6. Создание условий для сохранения и поддержки национальных культур, инновационных проектов в сфере  культуры</t>
  </si>
  <si>
    <t xml:space="preserve">Задача 3. Создание условий для раскрытия творческого потенциала горожан, приобщение жителей города к культурно-массовым мероприятиям и культурным формам отдыха; Задача 4.Создание условий для укрепления материально-технической базы учреждений культуры и организаций дополнительного образования в сфере культуры; Задача 5. Развитие кадровых ресурсов учреждений культуры и организаций дополнительного образования в сфере культуры; </t>
  </si>
  <si>
    <t xml:space="preserve">1.4. </t>
  </si>
  <si>
    <t>1.4.1.</t>
  </si>
  <si>
    <t>Мероприятие 4.1.Организация повышения профессионального уровня работников путем направления на семинары, курсы повышения квалификации, обучение</t>
  </si>
  <si>
    <t>Мероприятие 4.3. Обеспечение комплексной безопасности Парка культуры и отдыха</t>
  </si>
  <si>
    <t>1.4.1.1.</t>
  </si>
  <si>
    <t>1.4.1.2.</t>
  </si>
  <si>
    <t>1.4.1.3.</t>
  </si>
  <si>
    <t>1.4.1.4.</t>
  </si>
  <si>
    <t>1.4.1.5.</t>
  </si>
  <si>
    <t>Задача 4.Создание условий для укрепления материально-технической базы учреждений культуры и организаций дополнительного образования в сфере культуры</t>
  </si>
  <si>
    <t>1.5.1.</t>
  </si>
  <si>
    <t>Мероприятие 5.1. Расходы на обеспечение деятельности (оказание услуг) МАУ "Культура"</t>
  </si>
  <si>
    <t>1.5.1.1.</t>
  </si>
  <si>
    <t>1.5.1.2.</t>
  </si>
  <si>
    <t>Мероприятие 1.4. Укрепление материально-технической базы муниципальных библиотек</t>
  </si>
  <si>
    <t xml:space="preserve">Мероприятие 1.5. Издание печатной продукции </t>
  </si>
  <si>
    <t>Мероприятие 4.5. Укрепление материально-технической базы культурно-досуговых учреждений</t>
  </si>
  <si>
    <t>Мероприятие 4.4. Создание комфортного и современного учреждения культуры (Реконструкция недилого здания под музейно-библиотечный центр по адресу мкр.2 дом 39/1)</t>
  </si>
  <si>
    <t xml:space="preserve">о достижении целевых показателей муниципальной программы </t>
  </si>
  <si>
    <t>№п/п</t>
  </si>
  <si>
    <t>Наименование целевого показателя мцниципальной программы</t>
  </si>
  <si>
    <t>Ед. изм.</t>
  </si>
  <si>
    <t>Значение целевого показателя муниицпальной программы</t>
  </si>
  <si>
    <t>Динамика выполнения целевого показателя (факт/план*100), %</t>
  </si>
  <si>
    <t>Обоснование отклонений значений показателя (индикатора) на конец отчетного года (при наличии)</t>
  </si>
  <si>
    <t xml:space="preserve">год, предшествующий отчетному году </t>
  </si>
  <si>
    <t>отчетный год (план)</t>
  </si>
  <si>
    <t>отчетный год (факт)</t>
  </si>
  <si>
    <t>7=6/5*100</t>
  </si>
  <si>
    <t>Объем библиотечного фонда на 1000 жителей</t>
  </si>
  <si>
    <t>экз.</t>
  </si>
  <si>
    <t>Посещаемость музея (на 1 жителя в год)</t>
  </si>
  <si>
    <t>пос.</t>
  </si>
  <si>
    <t>Динамика количества выставочных проектов (в том числе передвижных выставок), ежегодный рост не менее 2%</t>
  </si>
  <si>
    <t>%</t>
  </si>
  <si>
    <t>В 2017 году экспонировалось 54 выставки (в 2016 - 45 выставок).</t>
  </si>
  <si>
    <t>Доля детей, привлекаемых к участию в творческих мероприятиях, от общего числа детей</t>
  </si>
  <si>
    <t>Количество посещений культурно-досуговых мероприятий – 143 681 чел. Численность населения на 31.12.2017 года составлет 40600 чел.</t>
  </si>
  <si>
    <t>Доля работников, прошедших повышение квалификации путем направления на семинары, курсы повышения квалификации, обучение</t>
  </si>
  <si>
    <t>Сохранение уровня удовлетворенности жителей города Урай качеством услуг, предоставляемых учреждениями в сфере культуры</t>
  </si>
  <si>
    <t>Доля зданий учреждений культуры, соответствующих требованиям и рекомендациям стандартов, нормативов, в общем количестве зданий учреждений культуры</t>
  </si>
  <si>
    <t>Отдельно стоящие здания учреждений культуры, находящиеся в удовлетворительном состоянии, не требующих капитального ремонта, с  условиями для беспрепятственного доступа инвалидов - 5 зданий. Общее количество зданий - 9.</t>
  </si>
  <si>
    <t>Финансирование предусмотрено в 2021 году.</t>
  </si>
  <si>
    <t xml:space="preserve">Денежные средства были направлены на организацию городского конкурса юных исполнителей на народных инструментах «Урайская карусель» (призовой фонд).
</t>
  </si>
  <si>
    <t xml:space="preserve"> Денежные средства были направлены на приобретение интерактивной доски для укрепления материально-технической базы МБУ ДО «Детская школа искусств №1».</t>
  </si>
  <si>
    <t>Мероприятие 4.2. Проведение общегородских праздничных мероприятий (в т.ч. фестивалей)</t>
  </si>
  <si>
    <t>Денежные средства были направлены на приобретение оборудования для укрепления материально-технической базы ККЦК «Юность Шаима» и КДЦ «Нефтяник» (Behringer Xenyx X 1222USB микшерный пульт с USB-интерфейсом, гитарный кабинет Laney LX412A Zildjian 16 K Dark Crash Thin тарелка
Прожектор  LED Multi Par 54-3 RGBW, палочки для барабана, медиаторы, струны, стойки держатели для гитар, гитарный усилитель, ламповый Laney IRT60H). Выолнены ремонтные работы системы вентиляции на объекте КДЦ «Нефтяник» МАУ "Культура"</t>
  </si>
  <si>
    <t>Произведены демонтажные работы. Завершены работы по дождевой канализации, выполнены сантехнические работы (системы отопления, водоснабжения, канализации, вентиляции, автоматического пожаротушения), работы по наружным сетям связи, работы по благоустройству территории, производятся отделочные работы.</t>
  </si>
  <si>
    <t>Денежные средства были направлены на приобретение фотоаппарата и библиотечной мебели: стол трансформер «Трапеция», диван модульный, кресло-мешок «Малыш», кресло-груша «AirMob», бескаркасные кресла, а также тифлофлэшплееры, флешкарты с записями и  интерактивная доска для укрепления материально-технической базы Детской библиотеки Централизованной библиотечной системы МАУ "Культура".</t>
  </si>
  <si>
    <t xml:space="preserve">Денежные средства были направлены на приобретение оборудования (АРМ, ксерокс, переносной громкоговоритель (усилитель голоса)), доска гладильная, сушилка для белья, стойка напольная, подставка под экспонат, карманы настенные для укрепления материально-технической базы Музея истории города Урай МАУ "Культура".
</t>
  </si>
  <si>
    <t>Библиотечный фонд составил 106 041 экземпляров. Численность населения на 31.12.2017 года составлет 40600 чел. В связи с предстоящей оптимизацией Централизованной библиотечной системы МАУ "Культура" произошло отклонение от планового показателя, т.к. проводились работы по списанию ветхой, дублетной, устаревшей по содержанию и непрофильной литературы.</t>
  </si>
  <si>
    <t>ведущий специалист управления по культуре и социальным вопросам</t>
  </si>
  <si>
    <t>К.В. Ермакова</t>
  </si>
  <si>
    <t>Тел.: 8 (34676) 2-33-47</t>
  </si>
  <si>
    <t>Начальник управления по культуре и социальным вопросам</t>
  </si>
  <si>
    <t xml:space="preserve">Начальник управления по культуре и социальным вопросам </t>
  </si>
  <si>
    <t>Курсы повышение квалификации (семинары, обучение) за 2017 год прошли 56 сотрудников. Общее количество сотрудников по состоянию на 31.12.2017 года 272 чел.</t>
  </si>
  <si>
    <t>Количество посещений 15 270 человек,  в том числе детей – 10 715 человек. Численность населения на 31.12.2017 года составлет 40600 чел. Уменьшение количества посещений, обусловлено тем, что  карантин по респираторным заболеваниям в городе длился в 1 квартале 2017 года 36 календарных дней.</t>
  </si>
  <si>
    <t>Денежные средства освоены в полном объеме и направлены на расходные материалы и приобретение призового фонда для реализации библиотечных проектов «Тепло для маленького сердца», «От сердца к сердцу», «Библиотека для растущего человека», «Информационный центр краеведения», «Наследие», «Цифровой ликбез».</t>
  </si>
  <si>
    <t xml:space="preserve">Денежные средства были направлены на издание второго тома книги «Возрожденная память», посвященной 75-летию начала Великой Отечественной войны. Всего издано 100 экз. </t>
  </si>
  <si>
    <t>Денежные средства были направлены на организацию общегородских праздничных мероприятий: День защитника Отечества, Международный женский день, Проводы Зимы, Праздник весны и труда, День Победы, День славянской письменности и культуры,  национальный праздник «Сабантуй», День России, День города Урай, День народного единства, День образования ХМАО-Югры, VIII Общегородской форум «Урай – Наш общий дом», Новый год и открытие городской новогодней площади, а также на организацию и проведение X открытого Регионального фестиваля любительского циркового искусства «Палитра юных» (питание, проживание участников и членов жюри, художественное оформление, полиграфические услуги, канцелярские и хозяйственные расходы).</t>
  </si>
  <si>
    <t>"Культура города Урай" на 2017-2021 годы за 12 месяцев 2017 года</t>
  </si>
  <si>
    <t>Посещаемость культурно-досуговых мероприятий (на 1 жителя в год)</t>
  </si>
  <si>
    <t>"_______"___________________2018 г.</t>
  </si>
  <si>
    <t>В соответствии с Комплексным планом реализации мероприятий государственной программы «Развитие культуры и туризма в Ханты-Мансийском автономном округе-Югре» на 2016-2020 годы денежные средства были направлены на приобретение оборудования для инвалидов и оборудования для автоматизации Музея истории города Урай. МАУ "Культура".</t>
  </si>
  <si>
    <t xml:space="preserve">Денежные средства были направлены на организацию передвижной выставки из фондов БУ «Государственный художественный музей» (транспортные услуги г. Урай – г. Ханты-Мансийск, г .Ханты-Мансийск  – г.Урай).
</t>
  </si>
  <si>
    <r>
      <rPr>
        <b/>
        <sz val="11"/>
        <rFont val="Times New Roman"/>
        <family val="1"/>
        <charset val="204"/>
      </rPr>
      <t xml:space="preserve">За счет остатков прошлых лет </t>
    </r>
    <r>
      <rPr>
        <sz val="11"/>
        <rFont val="Times New Roman"/>
        <family val="1"/>
        <charset val="204"/>
      </rPr>
      <t xml:space="preserve">(мероприятие 4.1.1 Укрепление материально-технической базы (в т.ч. В рамках государственной программы "Развитие культуры и туризма в ХМАО-Югре на 2014-2020 годы") </t>
    </r>
  </si>
  <si>
    <t>МБУ ДО «Детская школа искусств №1»</t>
  </si>
  <si>
    <t>остатки 2016</t>
  </si>
  <si>
    <r>
      <rPr>
        <b/>
        <sz val="11"/>
        <rFont val="Times New Roman"/>
        <family val="1"/>
        <charset val="204"/>
      </rPr>
      <t xml:space="preserve">За счет остатков прошлых лет </t>
    </r>
    <r>
      <rPr>
        <sz val="11"/>
        <rFont val="Times New Roman"/>
        <family val="1"/>
        <charset val="204"/>
      </rPr>
      <t>(Мероприятие 5.1.5 Создание надлежащих условий и обновление базы учреждения культуры)</t>
    </r>
  </si>
  <si>
    <t>МКУ "УКС"</t>
  </si>
  <si>
    <t>Всего за счет остатков прошлых лет</t>
  </si>
  <si>
    <t>В соответствии с Комплексным планом реализации мероприятий государственной программы «Развитие культуры и туризма в Ханты-Мансийском автономном округе-Югре» на 2016-2020 годы денежные средства были направлены на перевод в электронную форму  документов с разрешения правообладателя; оплата услуг по технической поддержки САБ ИРБИС; оплата услуг по оцифровке печатных изданий;  приобретение  доступа к электронному ресурсу ЛитРес; оплата за предоставление телекоммуникационных услуг 2-х библиотек, оказание услуг по редизайну веб-сайта Централизованной библиотечной системы МАУ "Культура".</t>
  </si>
  <si>
    <t>1</t>
  </si>
  <si>
    <t>2</t>
  </si>
  <si>
    <t xml:space="preserve">Денежные средства были направлены на ремонт приемника ливневой канализации МБУ ДО «Детская школа искусств №1».   </t>
  </si>
  <si>
    <t>Денежные средства освоены не в полном объеме  по причине: в ходе проводимых работ подрядчиком выявлены несоответствия в составлении проектно-сметной документации, что повлекло частичное приостановление работ. От МКУ "УКС" получен ответ, что до 30.01.2018 будет направлена откорректированная проектно-сметная документация. Остаток денежных средств будет израсходован после возобновления подрядных работ</t>
  </si>
  <si>
    <t>Оплата была произведена в 2017 году по факту исполнения работ по разработке проектно-сметной документации нежилого здания, расположенного по адресу: мкр.2, д 39/1 (музейно-библиотечный центр)</t>
  </si>
  <si>
    <t>муниципальной программы "Культура города Урай" на 2017 - 2021 годы за 12 месяцев  2017 года</t>
  </si>
  <si>
    <t>Мероприятие 5.2. Расходы на обеспечение деятельности (оказание услуг) организаций дополнительного образования в сфере культуры</t>
  </si>
  <si>
    <t>Количество детей, привлекаемых к участию в творческих мероприятиях - 4006 человек.  Общее количество детей до 17 лет – 10 538 человек.</t>
  </si>
  <si>
    <t xml:space="preserve">Количество жителей, принявших участие в социологических опросах 953 человека, из них 930 человек -
удовлетворены качеством  услуг, предоставляемых учреждениями в сфере культуры.
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</si>
</sst>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#,##0.0"/>
  </numFmts>
  <fonts count="1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57">
    <xf numFmtId="0" fontId="0" fillId="0" borderId="0" xfId="0"/>
    <xf numFmtId="0" fontId="1" fillId="2" borderId="0" xfId="0" applyFont="1" applyFill="1" applyAlignment="1">
      <alignment horizontal="center"/>
    </xf>
    <xf numFmtId="0" fontId="7" fillId="0" borderId="0" xfId="0" applyFont="1" applyFill="1" applyAlignment="1"/>
    <xf numFmtId="0" fontId="0" fillId="0" borderId="0" xfId="0" applyNumberFormat="1" applyAlignment="1">
      <alignment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/>
    <xf numFmtId="0" fontId="7" fillId="0" borderId="0" xfId="0" applyFont="1" applyAlignment="1">
      <alignment horizontal="center" wrapText="1"/>
    </xf>
    <xf numFmtId="0" fontId="8" fillId="0" borderId="0" xfId="0" applyFont="1"/>
    <xf numFmtId="0" fontId="7" fillId="0" borderId="2" xfId="0" applyFont="1" applyBorder="1" applyAlignment="1"/>
    <xf numFmtId="0" fontId="7" fillId="0" borderId="2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10" fillId="0" borderId="0" xfId="0" applyFont="1"/>
    <xf numFmtId="0" fontId="10" fillId="2" borderId="0" xfId="0" applyFont="1" applyFill="1"/>
    <xf numFmtId="0" fontId="7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16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/>
    <xf numFmtId="16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/>
    <xf numFmtId="166" fontId="3" fillId="0" borderId="1" xfId="1" applyNumberFormat="1" applyFont="1" applyFill="1" applyBorder="1" applyAlignment="1">
      <alignment horizontal="center" vertical="center" wrapText="1"/>
    </xf>
    <xf numFmtId="166" fontId="1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/>
    </xf>
    <xf numFmtId="166" fontId="1" fillId="0" borderId="4" xfId="1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165" fontId="6" fillId="0" borderId="1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6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165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/>
    </xf>
    <xf numFmtId="166" fontId="4" fillId="0" borderId="0" xfId="1" applyNumberFormat="1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3" fillId="0" borderId="0" xfId="0" applyFont="1" applyAlignment="1">
      <alignment wrapText="1"/>
    </xf>
    <xf numFmtId="0" fontId="13" fillId="2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/>
    </xf>
    <xf numFmtId="166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66" fontId="1" fillId="0" borderId="4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/>
    <xf numFmtId="166" fontId="4" fillId="0" borderId="1" xfId="0" applyNumberFormat="1" applyFont="1" applyFill="1" applyBorder="1" applyAlignment="1">
      <alignment vertical="center"/>
    </xf>
    <xf numFmtId="166" fontId="4" fillId="0" borderId="7" xfId="1" applyNumberFormat="1" applyFont="1" applyFill="1" applyBorder="1" applyAlignment="1">
      <alignment horizontal="right" vertical="center" wrapText="1"/>
    </xf>
    <xf numFmtId="166" fontId="4" fillId="0" borderId="1" xfId="1" applyNumberFormat="1" applyFont="1" applyFill="1" applyBorder="1" applyAlignment="1">
      <alignment horizontal="right" vertical="center" wrapText="1"/>
    </xf>
    <xf numFmtId="166" fontId="4" fillId="0" borderId="6" xfId="1" applyNumberFormat="1" applyFont="1" applyFill="1" applyBorder="1" applyAlignment="1">
      <alignment horizontal="right" vertical="center" wrapText="1"/>
    </xf>
    <xf numFmtId="0" fontId="4" fillId="0" borderId="1" xfId="0" applyFont="1" applyFill="1" applyBorder="1"/>
    <xf numFmtId="166" fontId="4" fillId="0" borderId="1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6" fontId="1" fillId="0" borderId="5" xfId="0" applyNumberFormat="1" applyFont="1" applyFill="1" applyBorder="1" applyAlignment="1">
      <alignment horizontal="center" vertical="center" wrapText="1"/>
    </xf>
    <xf numFmtId="166" fontId="1" fillId="0" borderId="3" xfId="0" applyNumberFormat="1" applyFont="1" applyFill="1" applyBorder="1" applyAlignment="1">
      <alignment horizontal="center" vertical="center" wrapText="1"/>
    </xf>
    <xf numFmtId="166" fontId="1" fillId="0" borderId="4" xfId="0" applyNumberFormat="1" applyFont="1" applyFill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/>
    </xf>
    <xf numFmtId="166" fontId="3" fillId="0" borderId="3" xfId="0" applyNumberFormat="1" applyFont="1" applyFill="1" applyBorder="1" applyAlignment="1">
      <alignment horizontal="center" vertical="center"/>
    </xf>
    <xf numFmtId="166" fontId="3" fillId="0" borderId="4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/>
    </xf>
    <xf numFmtId="166" fontId="3" fillId="0" borderId="3" xfId="0" applyNumberFormat="1" applyFont="1" applyFill="1" applyBorder="1" applyAlignment="1">
      <alignment horizontal="center"/>
    </xf>
    <xf numFmtId="166" fontId="3" fillId="0" borderId="4" xfId="0" applyNumberFormat="1" applyFont="1" applyFill="1" applyBorder="1" applyAlignment="1">
      <alignment horizontal="center"/>
    </xf>
    <xf numFmtId="0" fontId="6" fillId="0" borderId="8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66" fontId="1" fillId="0" borderId="3" xfId="0" applyNumberFormat="1" applyFont="1" applyFill="1" applyBorder="1" applyAlignment="1">
      <alignment horizontal="center" vertical="center"/>
    </xf>
    <xf numFmtId="166" fontId="1" fillId="0" borderId="4" xfId="0" applyNumberFormat="1" applyFont="1" applyFill="1" applyBorder="1" applyAlignment="1">
      <alignment horizontal="center" vertical="center"/>
    </xf>
    <xf numFmtId="166" fontId="1" fillId="0" borderId="5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4.9989318521683403E-2"/>
  </sheetPr>
  <dimension ref="A1:AT174"/>
  <sheetViews>
    <sheetView tabSelected="1" zoomScale="85" zoomScaleNormal="85" workbookViewId="0">
      <pane xSplit="8" ySplit="7" topLeftCell="O8" activePane="bottomRight" state="frozen"/>
      <selection pane="topRight" activeCell="I1" sqref="I1"/>
      <selection pane="bottomLeft" activeCell="A8" sqref="A8"/>
      <selection pane="bottomRight" activeCell="D41" sqref="D41:D43"/>
    </sheetView>
  </sheetViews>
  <sheetFormatPr defaultRowHeight="15"/>
  <cols>
    <col min="1" max="1" width="8" style="19" customWidth="1"/>
    <col min="2" max="2" width="25.5703125" style="19" customWidth="1"/>
    <col min="3" max="3" width="14.85546875" style="19" customWidth="1"/>
    <col min="4" max="4" width="12.28515625" style="19" customWidth="1"/>
    <col min="5" max="5" width="11.28515625" style="19" customWidth="1"/>
    <col min="6" max="6" width="10.42578125" style="19" customWidth="1"/>
    <col min="7" max="7" width="9.140625" style="19" customWidth="1"/>
    <col min="8" max="8" width="10" style="19" customWidth="1"/>
    <col min="9" max="9" width="8.42578125" style="19" customWidth="1"/>
    <col min="10" max="10" width="8.28515625" style="19" customWidth="1"/>
    <col min="11" max="11" width="8.42578125" style="19" customWidth="1"/>
    <col min="12" max="12" width="9.28515625" style="19" customWidth="1"/>
    <col min="13" max="13" width="10.28515625" style="19" customWidth="1"/>
    <col min="14" max="14" width="8.28515625" style="19" customWidth="1"/>
    <col min="15" max="15" width="9.7109375" style="19" customWidth="1"/>
    <col min="16" max="16" width="8.85546875" style="19" customWidth="1"/>
    <col min="17" max="17" width="6.7109375" style="19" customWidth="1"/>
    <col min="18" max="18" width="9.5703125" style="19" customWidth="1"/>
    <col min="19" max="19" width="8.42578125" style="19" customWidth="1"/>
    <col min="20" max="20" width="6.7109375" style="19" customWidth="1"/>
    <col min="21" max="21" width="8.85546875" style="20" customWidth="1"/>
    <col min="22" max="23" width="7.85546875" style="20" customWidth="1"/>
    <col min="24" max="24" width="10.28515625" style="19" customWidth="1"/>
    <col min="25" max="25" width="7.85546875" style="19" customWidth="1"/>
    <col min="26" max="26" width="6.7109375" style="19" customWidth="1"/>
    <col min="27" max="27" width="9.28515625" style="19" customWidth="1"/>
    <col min="28" max="28" width="8.5703125" style="19" customWidth="1"/>
    <col min="29" max="29" width="6.7109375" style="19" customWidth="1"/>
    <col min="30" max="30" width="10.140625" style="19" customWidth="1"/>
    <col min="31" max="31" width="9.7109375" style="19" customWidth="1"/>
    <col min="32" max="32" width="7.7109375" style="19" customWidth="1"/>
    <col min="33" max="33" width="9.5703125" style="19" customWidth="1"/>
    <col min="34" max="34" width="9.28515625" style="19" customWidth="1"/>
    <col min="35" max="35" width="6.7109375" style="19" customWidth="1"/>
    <col min="36" max="36" width="9" style="19" customWidth="1"/>
    <col min="37" max="37" width="8.7109375" style="19" customWidth="1"/>
    <col min="38" max="38" width="6.7109375" style="19" customWidth="1"/>
    <col min="39" max="39" width="9.5703125" style="19" customWidth="1"/>
    <col min="40" max="40" width="9.140625" style="19" customWidth="1"/>
    <col min="41" max="41" width="6.85546875" style="19" customWidth="1"/>
    <col min="42" max="42" width="9" style="19" customWidth="1"/>
    <col min="43" max="43" width="8.28515625" style="19" customWidth="1"/>
    <col min="44" max="44" width="9" style="19" customWidth="1"/>
    <col min="45" max="45" width="42.42578125" style="19" customWidth="1"/>
    <col min="46" max="46" width="26.5703125" style="19" customWidth="1"/>
    <col min="47" max="16384" width="9.140625" style="19"/>
  </cols>
  <sheetData>
    <row r="1" spans="1:46" ht="15.7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46" ht="15.75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46" ht="15.75">
      <c r="A3" s="88" t="s">
        <v>178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46" ht="15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46" ht="32.25" customHeight="1">
      <c r="A5" s="89" t="s">
        <v>2</v>
      </c>
      <c r="B5" s="89" t="s">
        <v>3</v>
      </c>
      <c r="C5" s="89" t="s">
        <v>4</v>
      </c>
      <c r="D5" s="89" t="s">
        <v>5</v>
      </c>
      <c r="E5" s="89" t="s">
        <v>6</v>
      </c>
      <c r="F5" s="90" t="s">
        <v>7</v>
      </c>
      <c r="G5" s="90"/>
      <c r="H5" s="90"/>
      <c r="I5" s="89" t="s">
        <v>56</v>
      </c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 t="s">
        <v>23</v>
      </c>
      <c r="AT5" s="89" t="s">
        <v>24</v>
      </c>
    </row>
    <row r="6" spans="1:46">
      <c r="A6" s="89"/>
      <c r="B6" s="89"/>
      <c r="C6" s="89"/>
      <c r="D6" s="89"/>
      <c r="E6" s="89"/>
      <c r="F6" s="90"/>
      <c r="G6" s="90"/>
      <c r="H6" s="90"/>
      <c r="I6" s="89" t="s">
        <v>11</v>
      </c>
      <c r="J6" s="89"/>
      <c r="K6" s="89"/>
      <c r="L6" s="89" t="s">
        <v>12</v>
      </c>
      <c r="M6" s="89"/>
      <c r="N6" s="89"/>
      <c r="O6" s="89" t="s">
        <v>13</v>
      </c>
      <c r="P6" s="89"/>
      <c r="Q6" s="89"/>
      <c r="R6" s="89" t="s">
        <v>14</v>
      </c>
      <c r="S6" s="89"/>
      <c r="T6" s="89"/>
      <c r="U6" s="89" t="s">
        <v>15</v>
      </c>
      <c r="V6" s="89"/>
      <c r="W6" s="89"/>
      <c r="X6" s="89" t="s">
        <v>16</v>
      </c>
      <c r="Y6" s="89"/>
      <c r="Z6" s="89"/>
      <c r="AA6" s="89" t="s">
        <v>17</v>
      </c>
      <c r="AB6" s="89"/>
      <c r="AC6" s="89"/>
      <c r="AD6" s="89" t="s">
        <v>18</v>
      </c>
      <c r="AE6" s="89"/>
      <c r="AF6" s="89"/>
      <c r="AG6" s="89" t="s">
        <v>19</v>
      </c>
      <c r="AH6" s="89"/>
      <c r="AI6" s="89"/>
      <c r="AJ6" s="89" t="s">
        <v>20</v>
      </c>
      <c r="AK6" s="89"/>
      <c r="AL6" s="89"/>
      <c r="AM6" s="89" t="s">
        <v>21</v>
      </c>
      <c r="AN6" s="89"/>
      <c r="AO6" s="89"/>
      <c r="AP6" s="89" t="s">
        <v>22</v>
      </c>
      <c r="AQ6" s="89"/>
      <c r="AR6" s="89"/>
      <c r="AS6" s="89"/>
      <c r="AT6" s="89"/>
    </row>
    <row r="7" spans="1:46" ht="38.25">
      <c r="A7" s="89"/>
      <c r="B7" s="89"/>
      <c r="C7" s="89"/>
      <c r="D7" s="89"/>
      <c r="E7" s="89"/>
      <c r="F7" s="72" t="s">
        <v>8</v>
      </c>
      <c r="G7" s="72" t="s">
        <v>9</v>
      </c>
      <c r="H7" s="73" t="s">
        <v>10</v>
      </c>
      <c r="I7" s="70" t="s">
        <v>8</v>
      </c>
      <c r="J7" s="70" t="s">
        <v>9</v>
      </c>
      <c r="K7" s="22" t="s">
        <v>10</v>
      </c>
      <c r="L7" s="70" t="s">
        <v>8</v>
      </c>
      <c r="M7" s="70" t="s">
        <v>9</v>
      </c>
      <c r="N7" s="22" t="s">
        <v>10</v>
      </c>
      <c r="O7" s="70" t="s">
        <v>8</v>
      </c>
      <c r="P7" s="70" t="s">
        <v>9</v>
      </c>
      <c r="Q7" s="22" t="s">
        <v>10</v>
      </c>
      <c r="R7" s="70" t="s">
        <v>8</v>
      </c>
      <c r="S7" s="70" t="s">
        <v>9</v>
      </c>
      <c r="T7" s="22" t="s">
        <v>10</v>
      </c>
      <c r="U7" s="70" t="s">
        <v>8</v>
      </c>
      <c r="V7" s="70" t="s">
        <v>9</v>
      </c>
      <c r="W7" s="22" t="s">
        <v>10</v>
      </c>
      <c r="X7" s="70" t="s">
        <v>8</v>
      </c>
      <c r="Y7" s="70" t="s">
        <v>9</v>
      </c>
      <c r="Z7" s="22" t="s">
        <v>10</v>
      </c>
      <c r="AA7" s="70" t="s">
        <v>8</v>
      </c>
      <c r="AB7" s="70" t="s">
        <v>9</v>
      </c>
      <c r="AC7" s="22" t="s">
        <v>10</v>
      </c>
      <c r="AD7" s="70" t="s">
        <v>8</v>
      </c>
      <c r="AE7" s="70" t="s">
        <v>9</v>
      </c>
      <c r="AF7" s="22" t="s">
        <v>10</v>
      </c>
      <c r="AG7" s="70" t="s">
        <v>8</v>
      </c>
      <c r="AH7" s="70" t="s">
        <v>9</v>
      </c>
      <c r="AI7" s="22" t="s">
        <v>10</v>
      </c>
      <c r="AJ7" s="70" t="s">
        <v>8</v>
      </c>
      <c r="AK7" s="70" t="s">
        <v>9</v>
      </c>
      <c r="AL7" s="22" t="s">
        <v>10</v>
      </c>
      <c r="AM7" s="70" t="s">
        <v>8</v>
      </c>
      <c r="AN7" s="70" t="s">
        <v>9</v>
      </c>
      <c r="AO7" s="22" t="s">
        <v>10</v>
      </c>
      <c r="AP7" s="70" t="s">
        <v>8</v>
      </c>
      <c r="AQ7" s="70" t="s">
        <v>9</v>
      </c>
      <c r="AR7" s="22" t="s">
        <v>10</v>
      </c>
      <c r="AS7" s="89"/>
      <c r="AT7" s="89"/>
    </row>
    <row r="8" spans="1:46" s="24" customFormat="1">
      <c r="A8" s="70">
        <v>1</v>
      </c>
      <c r="B8" s="70">
        <v>2</v>
      </c>
      <c r="C8" s="70">
        <v>3</v>
      </c>
      <c r="D8" s="70">
        <v>4</v>
      </c>
      <c r="E8" s="70">
        <v>5</v>
      </c>
      <c r="F8" s="72">
        <v>6</v>
      </c>
      <c r="G8" s="72">
        <v>7</v>
      </c>
      <c r="H8" s="73" t="s">
        <v>25</v>
      </c>
      <c r="I8" s="70">
        <v>9</v>
      </c>
      <c r="J8" s="70">
        <v>10</v>
      </c>
      <c r="K8" s="70">
        <v>11</v>
      </c>
      <c r="L8" s="70">
        <v>12</v>
      </c>
      <c r="M8" s="70">
        <v>13</v>
      </c>
      <c r="N8" s="70">
        <v>14</v>
      </c>
      <c r="O8" s="23">
        <v>15</v>
      </c>
      <c r="P8" s="23">
        <v>16</v>
      </c>
      <c r="Q8" s="23">
        <v>17</v>
      </c>
      <c r="R8" s="23">
        <v>18</v>
      </c>
      <c r="S8" s="23">
        <v>19</v>
      </c>
      <c r="T8" s="23">
        <v>20</v>
      </c>
      <c r="U8" s="23">
        <v>21</v>
      </c>
      <c r="V8" s="23">
        <v>22</v>
      </c>
      <c r="W8" s="23">
        <v>23</v>
      </c>
      <c r="X8" s="23">
        <v>24</v>
      </c>
      <c r="Y8" s="23">
        <v>25</v>
      </c>
      <c r="Z8" s="23">
        <v>26</v>
      </c>
      <c r="AA8" s="23">
        <v>27</v>
      </c>
      <c r="AB8" s="23">
        <v>28</v>
      </c>
      <c r="AC8" s="23">
        <v>29</v>
      </c>
      <c r="AD8" s="23">
        <v>30</v>
      </c>
      <c r="AE8" s="23">
        <v>31</v>
      </c>
      <c r="AF8" s="23">
        <v>32</v>
      </c>
      <c r="AG8" s="23">
        <v>33</v>
      </c>
      <c r="AH8" s="23">
        <v>34</v>
      </c>
      <c r="AI8" s="23">
        <v>35</v>
      </c>
      <c r="AJ8" s="23">
        <v>36</v>
      </c>
      <c r="AK8" s="23">
        <v>37</v>
      </c>
      <c r="AL8" s="23">
        <v>38</v>
      </c>
      <c r="AM8" s="23">
        <v>39</v>
      </c>
      <c r="AN8" s="23">
        <v>40</v>
      </c>
      <c r="AO8" s="23">
        <v>41</v>
      </c>
      <c r="AP8" s="23">
        <v>42</v>
      </c>
      <c r="AQ8" s="23">
        <v>43</v>
      </c>
      <c r="AR8" s="23">
        <v>44</v>
      </c>
      <c r="AS8" s="23">
        <v>45</v>
      </c>
      <c r="AT8" s="23">
        <v>46</v>
      </c>
    </row>
    <row r="9" spans="1:46" s="24" customFormat="1">
      <c r="A9" s="70">
        <v>1</v>
      </c>
      <c r="B9" s="96" t="s">
        <v>70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8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</row>
    <row r="10" spans="1:46" s="24" customFormat="1" ht="30.75" customHeight="1">
      <c r="A10" s="70" t="s">
        <v>26</v>
      </c>
      <c r="B10" s="96" t="s">
        <v>71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8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</row>
    <row r="11" spans="1:46" s="25" customFormat="1" ht="31.5" customHeight="1">
      <c r="A11" s="91" t="s">
        <v>83</v>
      </c>
      <c r="B11" s="90" t="s">
        <v>39</v>
      </c>
      <c r="C11" s="92"/>
      <c r="D11" s="92"/>
      <c r="E11" s="72" t="s">
        <v>40</v>
      </c>
      <c r="F11" s="50">
        <f>F13+F14+F12</f>
        <v>1492.6</v>
      </c>
      <c r="G11" s="50">
        <f>G13+G14+G12</f>
        <v>1492.6</v>
      </c>
      <c r="H11" s="50">
        <f>G11/F11*100</f>
        <v>100</v>
      </c>
      <c r="I11" s="50">
        <f>I13+I14</f>
        <v>6.9</v>
      </c>
      <c r="J11" s="50">
        <f t="shared" ref="J11:AQ11" si="0">J13+J14</f>
        <v>6.9</v>
      </c>
      <c r="K11" s="50">
        <f>J11/I11*100</f>
        <v>100</v>
      </c>
      <c r="L11" s="50">
        <f t="shared" si="0"/>
        <v>307.10000000000002</v>
      </c>
      <c r="M11" s="50">
        <f t="shared" si="0"/>
        <v>291.10000000000002</v>
      </c>
      <c r="N11" s="50">
        <f>M11/L11*100</f>
        <v>94.789970693585161</v>
      </c>
      <c r="O11" s="50">
        <f t="shared" si="0"/>
        <v>343.7</v>
      </c>
      <c r="P11" s="50">
        <f t="shared" si="0"/>
        <v>152</v>
      </c>
      <c r="Q11" s="50">
        <f>P11/O11*100</f>
        <v>44.224614489380279</v>
      </c>
      <c r="R11" s="50">
        <f t="shared" si="0"/>
        <v>326.5</v>
      </c>
      <c r="S11" s="50">
        <f t="shared" si="0"/>
        <v>476.2</v>
      </c>
      <c r="T11" s="50">
        <f>S11/R11*100</f>
        <v>145.84992343032158</v>
      </c>
      <c r="U11" s="50">
        <f t="shared" si="0"/>
        <v>101</v>
      </c>
      <c r="V11" s="50">
        <f t="shared" si="0"/>
        <v>32.700000000000003</v>
      </c>
      <c r="W11" s="50">
        <f>V11/U11*100</f>
        <v>32.376237623762378</v>
      </c>
      <c r="X11" s="50">
        <f t="shared" si="0"/>
        <v>210.9</v>
      </c>
      <c r="Y11" s="50">
        <f t="shared" si="0"/>
        <v>280.3</v>
      </c>
      <c r="Z11" s="50">
        <f>Y11/X11*100</f>
        <v>132.90659080132764</v>
      </c>
      <c r="AA11" s="50">
        <f t="shared" si="0"/>
        <v>46</v>
      </c>
      <c r="AB11" s="50">
        <f t="shared" si="0"/>
        <v>46</v>
      </c>
      <c r="AC11" s="50">
        <f>AB11/AA11*100</f>
        <v>100</v>
      </c>
      <c r="AD11" s="50">
        <f>AD13+AD14+AD12</f>
        <v>37.799999999999997</v>
      </c>
      <c r="AE11" s="50">
        <f>AE13+AE14+AE12</f>
        <v>0</v>
      </c>
      <c r="AF11" s="50">
        <f>AE11/AD11*100</f>
        <v>0</v>
      </c>
      <c r="AG11" s="50">
        <f t="shared" si="0"/>
        <v>81.900000000000006</v>
      </c>
      <c r="AH11" s="50">
        <f t="shared" si="0"/>
        <v>51.3</v>
      </c>
      <c r="AI11" s="50">
        <f>AH11/AG11*100</f>
        <v>62.637362637362628</v>
      </c>
      <c r="AJ11" s="50">
        <f t="shared" si="0"/>
        <v>0</v>
      </c>
      <c r="AK11" s="50">
        <f t="shared" si="0"/>
        <v>0</v>
      </c>
      <c r="AL11" s="50"/>
      <c r="AM11" s="50">
        <f t="shared" si="0"/>
        <v>30.799999999999997</v>
      </c>
      <c r="AN11" s="50">
        <f t="shared" si="0"/>
        <v>144.5</v>
      </c>
      <c r="AO11" s="50">
        <f>AN11/AM11*100</f>
        <v>469.15584415584419</v>
      </c>
      <c r="AP11" s="50">
        <f t="shared" si="0"/>
        <v>0</v>
      </c>
      <c r="AQ11" s="50">
        <f t="shared" si="0"/>
        <v>0</v>
      </c>
      <c r="AR11" s="50"/>
      <c r="AS11" s="50"/>
      <c r="AT11" s="50"/>
    </row>
    <row r="12" spans="1:46" s="25" customFormat="1" ht="38.25" customHeight="1">
      <c r="A12" s="91"/>
      <c r="B12" s="90"/>
      <c r="C12" s="92"/>
      <c r="D12" s="92"/>
      <c r="E12" s="74" t="s">
        <v>57</v>
      </c>
      <c r="F12" s="50">
        <f>I12+L12+O12+R12+U12+X12+AA12+AD12+AG12+AJ12+AM12+AP12</f>
        <v>11.6</v>
      </c>
      <c r="G12" s="50">
        <f t="shared" ref="G12:G14" si="1">J12+M12+P12+S12+V12+Y12+AB12+AE12+AH12+AK12+AN12+AQ12</f>
        <v>11.6</v>
      </c>
      <c r="H12" s="50">
        <f t="shared" ref="H12:H13" si="2">G12/F12*100</f>
        <v>100</v>
      </c>
      <c r="I12" s="50">
        <f>I16</f>
        <v>0</v>
      </c>
      <c r="J12" s="50">
        <f>J16</f>
        <v>0</v>
      </c>
      <c r="K12" s="50">
        <v>0</v>
      </c>
      <c r="L12" s="50">
        <f>L16</f>
        <v>0</v>
      </c>
      <c r="M12" s="50">
        <f>M16</f>
        <v>0</v>
      </c>
      <c r="N12" s="50"/>
      <c r="O12" s="50">
        <f>O16</f>
        <v>0</v>
      </c>
      <c r="P12" s="50">
        <f>P16</f>
        <v>0</v>
      </c>
      <c r="Q12" s="50"/>
      <c r="R12" s="50">
        <f>R16</f>
        <v>0</v>
      </c>
      <c r="S12" s="50">
        <f>S16</f>
        <v>0</v>
      </c>
      <c r="T12" s="50"/>
      <c r="U12" s="50">
        <f>U16</f>
        <v>0</v>
      </c>
      <c r="V12" s="50">
        <f>V16</f>
        <v>0</v>
      </c>
      <c r="W12" s="50"/>
      <c r="X12" s="50">
        <f>X16</f>
        <v>0</v>
      </c>
      <c r="Y12" s="50">
        <f>Y16</f>
        <v>0</v>
      </c>
      <c r="Z12" s="50"/>
      <c r="AA12" s="50">
        <f>AA16</f>
        <v>0</v>
      </c>
      <c r="AB12" s="50">
        <f>AB16</f>
        <v>0</v>
      </c>
      <c r="AC12" s="50"/>
      <c r="AD12" s="50">
        <f>AD16</f>
        <v>11.6</v>
      </c>
      <c r="AE12" s="50">
        <f>AE16</f>
        <v>0</v>
      </c>
      <c r="AF12" s="50">
        <f t="shared" ref="AF12:AF14" si="3">AE12/AD12*100</f>
        <v>0</v>
      </c>
      <c r="AG12" s="50">
        <f>AG16</f>
        <v>0</v>
      </c>
      <c r="AH12" s="50">
        <f>AH16</f>
        <v>0</v>
      </c>
      <c r="AI12" s="50"/>
      <c r="AJ12" s="50">
        <f>AJ16</f>
        <v>0</v>
      </c>
      <c r="AK12" s="50">
        <f>AK16</f>
        <v>0</v>
      </c>
      <c r="AL12" s="50"/>
      <c r="AM12" s="50">
        <f>AM16</f>
        <v>0</v>
      </c>
      <c r="AN12" s="50">
        <f>AN16</f>
        <v>11.6</v>
      </c>
      <c r="AO12" s="50"/>
      <c r="AP12" s="50">
        <f>AP16</f>
        <v>0</v>
      </c>
      <c r="AQ12" s="50">
        <f>AQ16</f>
        <v>0</v>
      </c>
      <c r="AR12" s="50"/>
      <c r="AS12" s="50"/>
      <c r="AT12" s="50"/>
    </row>
    <row r="13" spans="1:46" s="25" customFormat="1" ht="53.25" customHeight="1">
      <c r="A13" s="91"/>
      <c r="B13" s="90"/>
      <c r="C13" s="92"/>
      <c r="D13" s="92"/>
      <c r="E13" s="74" t="s">
        <v>58</v>
      </c>
      <c r="F13" s="50">
        <f>I13+L13+O13+R13+U13+X13+AA13+AD13+AG13+AJ13+AM13+AP13</f>
        <v>1325.4</v>
      </c>
      <c r="G13" s="50">
        <f t="shared" si="1"/>
        <v>1325.4</v>
      </c>
      <c r="H13" s="50">
        <f t="shared" si="2"/>
        <v>100</v>
      </c>
      <c r="I13" s="50">
        <f>I17+I20+I23+I26+I29</f>
        <v>0</v>
      </c>
      <c r="J13" s="50">
        <f>J17+J20+J23+J26+J29</f>
        <v>0</v>
      </c>
      <c r="K13" s="50">
        <v>0</v>
      </c>
      <c r="L13" s="50">
        <f>L17+L20+L23+L26+L29</f>
        <v>286</v>
      </c>
      <c r="M13" s="50">
        <f>M17+M20+M23+M26+M29</f>
        <v>270</v>
      </c>
      <c r="N13" s="50">
        <f t="shared" ref="N13:N14" si="4">M13/L13*100</f>
        <v>94.4055944055944</v>
      </c>
      <c r="O13" s="50">
        <f>O17+O20+O23+O26+O29</f>
        <v>321.7</v>
      </c>
      <c r="P13" s="50">
        <f>P17+P20+P23+P26+P29</f>
        <v>130</v>
      </c>
      <c r="Q13" s="50">
        <f t="shared" ref="Q13:Q17" si="5">P13/O13*100</f>
        <v>40.410320174075224</v>
      </c>
      <c r="R13" s="50">
        <f>R17+R20+R23+R26+R29</f>
        <v>280</v>
      </c>
      <c r="S13" s="50">
        <f>S17+S20+S23+S26+S29</f>
        <v>449.7</v>
      </c>
      <c r="T13" s="50">
        <f t="shared" ref="T13:T17" si="6">S13/R13*100</f>
        <v>160.60714285714286</v>
      </c>
      <c r="U13" s="50">
        <f>U17+U20+U23+U26+U29</f>
        <v>88.3</v>
      </c>
      <c r="V13" s="50">
        <f>V17+V20+V23+V26+V29</f>
        <v>0</v>
      </c>
      <c r="W13" s="50">
        <f t="shared" ref="W13:W17" si="7">V13/U13*100</f>
        <v>0</v>
      </c>
      <c r="X13" s="50">
        <f>X17+X20+X23+X26+X29</f>
        <v>210.9</v>
      </c>
      <c r="Y13" s="50">
        <f>Y17+Y20+Y23+Y26+Y29</f>
        <v>280.3</v>
      </c>
      <c r="Z13" s="50">
        <f t="shared" ref="Z13" si="8">Y13/X13*100</f>
        <v>132.90659080132764</v>
      </c>
      <c r="AA13" s="50">
        <f>AA17+AA20+AA23+AA26+AA29</f>
        <v>46</v>
      </c>
      <c r="AB13" s="50">
        <f>AB17+AB20+AB23+AB26+AB29</f>
        <v>46</v>
      </c>
      <c r="AC13" s="50">
        <f t="shared" ref="AC13" si="9">AB13/AA13*100</f>
        <v>100</v>
      </c>
      <c r="AD13" s="50">
        <f>AD17+AD20+AD23+AD26+AD29</f>
        <v>12</v>
      </c>
      <c r="AE13" s="50">
        <f>AE17+AE20+AE23+AE26+AE29</f>
        <v>0</v>
      </c>
      <c r="AF13" s="50">
        <f t="shared" si="3"/>
        <v>0</v>
      </c>
      <c r="AG13" s="50">
        <f>AG17+AG20+AG23+AG26+AG29</f>
        <v>62.8</v>
      </c>
      <c r="AH13" s="50">
        <f>AH17+AH20+AH23+AH26+AH29</f>
        <v>18</v>
      </c>
      <c r="AI13" s="50">
        <f t="shared" ref="AI13:AI14" si="10">AH13/AG13*100</f>
        <v>28.662420382165603</v>
      </c>
      <c r="AJ13" s="50">
        <f>AJ17+AJ20+AJ23+AJ26+AJ29</f>
        <v>0</v>
      </c>
      <c r="AK13" s="50">
        <f>AK17+AK20+AK23+AK26+AK29</f>
        <v>0</v>
      </c>
      <c r="AL13" s="50"/>
      <c r="AM13" s="50">
        <f>AM17+AM20+AM23+AM26+AM29</f>
        <v>17.7</v>
      </c>
      <c r="AN13" s="50">
        <f>AN17+AN20+AN23+AN26+AN29</f>
        <v>131.4</v>
      </c>
      <c r="AO13" s="50">
        <f t="shared" ref="AO13:AO14" si="11">AN13/AM13*100</f>
        <v>742.37288135593224</v>
      </c>
      <c r="AP13" s="50">
        <f>AP17+AP20+AP23+AP26+AP29</f>
        <v>0</v>
      </c>
      <c r="AQ13" s="50">
        <f>AQ17+AQ20+AQ23+AQ26+AQ29</f>
        <v>0</v>
      </c>
      <c r="AR13" s="50"/>
      <c r="AS13" s="50"/>
      <c r="AT13" s="50"/>
    </row>
    <row r="14" spans="1:46" s="25" customFormat="1" ht="71.25" customHeight="1">
      <c r="A14" s="91"/>
      <c r="B14" s="90"/>
      <c r="C14" s="92"/>
      <c r="D14" s="92"/>
      <c r="E14" s="74" t="s">
        <v>59</v>
      </c>
      <c r="F14" s="50">
        <f>I14+L14+O14+R14+U14+X14+AA14+AD14+AG14+AJ14+AM14+AP14</f>
        <v>155.6</v>
      </c>
      <c r="G14" s="50">
        <f t="shared" si="1"/>
        <v>155.6</v>
      </c>
      <c r="H14" s="50">
        <f>G14/F14*100</f>
        <v>100</v>
      </c>
      <c r="I14" s="50">
        <f>I18+I21+I24+I27+I30</f>
        <v>6.9</v>
      </c>
      <c r="J14" s="50">
        <f>J18+J21+J24+J27+J30</f>
        <v>6.9</v>
      </c>
      <c r="K14" s="50">
        <f t="shared" ref="K14" si="12">J14/I14*100</f>
        <v>100</v>
      </c>
      <c r="L14" s="50">
        <f>L18+L21+L24+L27+L30</f>
        <v>21.1</v>
      </c>
      <c r="M14" s="50">
        <f>M18+M21+M24+M27+M30</f>
        <v>21.1</v>
      </c>
      <c r="N14" s="50">
        <f t="shared" si="4"/>
        <v>100</v>
      </c>
      <c r="O14" s="50">
        <f>O18+O21+O24+O27+O30</f>
        <v>22</v>
      </c>
      <c r="P14" s="50">
        <f>P18+P21+P24+P27+P30</f>
        <v>22</v>
      </c>
      <c r="Q14" s="50">
        <f t="shared" si="5"/>
        <v>100</v>
      </c>
      <c r="R14" s="50">
        <f>R18+R21+R24+R27+R30</f>
        <v>46.5</v>
      </c>
      <c r="S14" s="50">
        <f>S18+S21+S24+S27+S30</f>
        <v>26.5</v>
      </c>
      <c r="T14" s="50">
        <f t="shared" si="6"/>
        <v>56.98924731182796</v>
      </c>
      <c r="U14" s="50">
        <f>U18+U21+U24+U27+U30</f>
        <v>12.7</v>
      </c>
      <c r="V14" s="50">
        <f>V18+V21+V24+V27+V30</f>
        <v>32.700000000000003</v>
      </c>
      <c r="W14" s="50">
        <f t="shared" si="7"/>
        <v>257.48031496062993</v>
      </c>
      <c r="X14" s="50">
        <f>X18+X21+X24+X27+X30</f>
        <v>0</v>
      </c>
      <c r="Y14" s="50">
        <f>Y18+Y21+Y24+Y27+Y30</f>
        <v>0</v>
      </c>
      <c r="Z14" s="50"/>
      <c r="AA14" s="50">
        <f>AA18+AA21+AA24+AA27+AA30</f>
        <v>0</v>
      </c>
      <c r="AB14" s="50">
        <f>AB18+AB21+AB24+AB27+AB30</f>
        <v>0</v>
      </c>
      <c r="AC14" s="50"/>
      <c r="AD14" s="50">
        <f>AD18+AD21+AD24+AD27+AD30</f>
        <v>14.2</v>
      </c>
      <c r="AE14" s="50">
        <f>AE18+AE21+AE24+AE27+AE30</f>
        <v>0</v>
      </c>
      <c r="AF14" s="50">
        <f t="shared" si="3"/>
        <v>0</v>
      </c>
      <c r="AG14" s="50">
        <f>AG18+AG21+AG24+AG27+AG30</f>
        <v>19.100000000000001</v>
      </c>
      <c r="AH14" s="50">
        <f>AH18+AH21+AH24+AH27+AH30</f>
        <v>33.299999999999997</v>
      </c>
      <c r="AI14" s="50">
        <f t="shared" si="10"/>
        <v>174.34554973821989</v>
      </c>
      <c r="AJ14" s="50">
        <f>AJ18+AJ21+AJ24+AJ27+AJ30</f>
        <v>0</v>
      </c>
      <c r="AK14" s="50">
        <f>AK18+AK21+AK24+AK27+AK30</f>
        <v>0</v>
      </c>
      <c r="AL14" s="50"/>
      <c r="AM14" s="50">
        <f>AM18+AM21+AM24+AM27+AM30</f>
        <v>13.1</v>
      </c>
      <c r="AN14" s="50">
        <f>AN18+AN21+AN24+AN27+AN30</f>
        <v>13.1</v>
      </c>
      <c r="AO14" s="50">
        <f t="shared" si="11"/>
        <v>100</v>
      </c>
      <c r="AP14" s="50">
        <f>AP18+AP21+AP24+AP27+AP30</f>
        <v>0</v>
      </c>
      <c r="AQ14" s="50">
        <f>AQ18+AQ21+AQ24+AQ27+AQ30</f>
        <v>0</v>
      </c>
      <c r="AR14" s="50"/>
      <c r="AS14" s="50"/>
      <c r="AT14" s="50"/>
    </row>
    <row r="15" spans="1:46" s="27" customFormat="1" ht="19.5" customHeight="1">
      <c r="A15" s="93" t="s">
        <v>84</v>
      </c>
      <c r="B15" s="94" t="s">
        <v>72</v>
      </c>
      <c r="C15" s="93" t="s">
        <v>41</v>
      </c>
      <c r="D15" s="95" t="s">
        <v>52</v>
      </c>
      <c r="E15" s="73" t="s">
        <v>40</v>
      </c>
      <c r="F15" s="38">
        <f>F17+F18+F16</f>
        <v>837.7</v>
      </c>
      <c r="G15" s="38">
        <f>G17+G18+G16</f>
        <v>837.7</v>
      </c>
      <c r="H15" s="38">
        <f>G15/F15*100</f>
        <v>100</v>
      </c>
      <c r="I15" s="26">
        <f t="shared" ref="I15:P15" si="13">I17+I18</f>
        <v>0</v>
      </c>
      <c r="J15" s="26">
        <f t="shared" si="13"/>
        <v>0</v>
      </c>
      <c r="K15" s="26"/>
      <c r="L15" s="26">
        <f t="shared" si="13"/>
        <v>16</v>
      </c>
      <c r="M15" s="26">
        <f t="shared" si="13"/>
        <v>0</v>
      </c>
      <c r="N15" s="26">
        <f>M15/L15*100</f>
        <v>0</v>
      </c>
      <c r="O15" s="26">
        <f t="shared" si="13"/>
        <v>213.7</v>
      </c>
      <c r="P15" s="26">
        <f t="shared" si="13"/>
        <v>22</v>
      </c>
      <c r="Q15" s="26">
        <f t="shared" si="5"/>
        <v>10.294805802526907</v>
      </c>
      <c r="R15" s="26">
        <f t="shared" ref="R15:Y15" si="14">R17+R18</f>
        <v>326.5</v>
      </c>
      <c r="S15" s="26">
        <f t="shared" si="14"/>
        <v>476.2</v>
      </c>
      <c r="T15" s="26">
        <f t="shared" si="6"/>
        <v>145.84992343032158</v>
      </c>
      <c r="U15" s="26">
        <f t="shared" si="14"/>
        <v>101</v>
      </c>
      <c r="V15" s="26">
        <f>V17+V18</f>
        <v>32.700000000000003</v>
      </c>
      <c r="W15" s="26">
        <f t="shared" si="7"/>
        <v>32.376237623762378</v>
      </c>
      <c r="X15" s="26">
        <f>X17+X18</f>
        <v>16</v>
      </c>
      <c r="Y15" s="26">
        <f t="shared" si="14"/>
        <v>85.4</v>
      </c>
      <c r="Z15" s="26">
        <f t="shared" ref="Z15:Z17" si="15">Y15/X15*100</f>
        <v>533.75</v>
      </c>
      <c r="AA15" s="26">
        <f t="shared" ref="AA15:AH15" si="16">AA17+AA18</f>
        <v>16</v>
      </c>
      <c r="AB15" s="26">
        <f t="shared" si="16"/>
        <v>16</v>
      </c>
      <c r="AC15" s="26">
        <f t="shared" ref="AC15:AC17" si="17">AB15/AA15*100</f>
        <v>100</v>
      </c>
      <c r="AD15" s="26">
        <f>AD17+AD18+AD16</f>
        <v>37.799999999999997</v>
      </c>
      <c r="AE15" s="26">
        <f t="shared" si="16"/>
        <v>0</v>
      </c>
      <c r="AF15" s="26">
        <f>AE15/AD15*100</f>
        <v>0</v>
      </c>
      <c r="AG15" s="26">
        <f t="shared" si="16"/>
        <v>79.900000000000006</v>
      </c>
      <c r="AH15" s="26">
        <f t="shared" si="16"/>
        <v>49.3</v>
      </c>
      <c r="AI15" s="26">
        <f>AH15/AG15*100</f>
        <v>61.702127659574458</v>
      </c>
      <c r="AJ15" s="26">
        <f t="shared" ref="AJ15:AQ15" si="18">AJ17+AJ18</f>
        <v>0</v>
      </c>
      <c r="AK15" s="26">
        <f t="shared" si="18"/>
        <v>0</v>
      </c>
      <c r="AL15" s="26"/>
      <c r="AM15" s="26">
        <f t="shared" si="18"/>
        <v>30.799999999999997</v>
      </c>
      <c r="AN15" s="26">
        <f t="shared" si="18"/>
        <v>144.5</v>
      </c>
      <c r="AO15" s="26">
        <f>AN15/AM15*100</f>
        <v>469.15584415584419</v>
      </c>
      <c r="AP15" s="26">
        <f t="shared" si="18"/>
        <v>0</v>
      </c>
      <c r="AQ15" s="26">
        <f t="shared" si="18"/>
        <v>0</v>
      </c>
      <c r="AR15" s="26"/>
      <c r="AS15" s="106" t="s">
        <v>172</v>
      </c>
      <c r="AT15" s="109"/>
    </row>
    <row r="16" spans="1:46" s="29" customFormat="1" ht="25.5">
      <c r="A16" s="93"/>
      <c r="B16" s="94"/>
      <c r="C16" s="93"/>
      <c r="D16" s="95"/>
      <c r="E16" s="44" t="s">
        <v>57</v>
      </c>
      <c r="F16" s="38">
        <f t="shared" ref="F16:G18" si="19">I16+L16+O16+R16+U16+X16+AA16+AD16+AG16+AJ16+AM16+AP16</f>
        <v>11.6</v>
      </c>
      <c r="G16" s="38">
        <f t="shared" si="19"/>
        <v>11.6</v>
      </c>
      <c r="H16" s="38">
        <f>G16/F16*100</f>
        <v>100</v>
      </c>
      <c r="I16" s="28">
        <v>0</v>
      </c>
      <c r="J16" s="28">
        <v>0</v>
      </c>
      <c r="K16" s="28"/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/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11.6</v>
      </c>
      <c r="AE16" s="28">
        <v>0</v>
      </c>
      <c r="AF16" s="28">
        <f t="shared" ref="AF16:AF18" si="20">AE16/AD16*100</f>
        <v>0</v>
      </c>
      <c r="AG16" s="28">
        <v>0</v>
      </c>
      <c r="AH16" s="28">
        <v>0</v>
      </c>
      <c r="AI16" s="28"/>
      <c r="AJ16" s="28">
        <v>0</v>
      </c>
      <c r="AK16" s="28">
        <v>0</v>
      </c>
      <c r="AL16" s="28"/>
      <c r="AM16" s="28">
        <v>0</v>
      </c>
      <c r="AN16" s="28">
        <v>11.6</v>
      </c>
      <c r="AO16" s="28"/>
      <c r="AP16" s="28">
        <v>0</v>
      </c>
      <c r="AQ16" s="28">
        <v>0</v>
      </c>
      <c r="AR16" s="28"/>
      <c r="AS16" s="107"/>
      <c r="AT16" s="110"/>
    </row>
    <row r="17" spans="1:46" s="29" customFormat="1" ht="38.25">
      <c r="A17" s="93"/>
      <c r="B17" s="94"/>
      <c r="C17" s="93"/>
      <c r="D17" s="95"/>
      <c r="E17" s="44" t="s">
        <v>58</v>
      </c>
      <c r="F17" s="38">
        <f t="shared" si="19"/>
        <v>700.5</v>
      </c>
      <c r="G17" s="38">
        <f t="shared" si="19"/>
        <v>700.5</v>
      </c>
      <c r="H17" s="38">
        <f>G17/F17*100</f>
        <v>100</v>
      </c>
      <c r="I17" s="28">
        <v>0</v>
      </c>
      <c r="J17" s="28">
        <v>0</v>
      </c>
      <c r="K17" s="28"/>
      <c r="L17" s="28">
        <v>16</v>
      </c>
      <c r="M17" s="28">
        <v>0</v>
      </c>
      <c r="N17" s="28">
        <f>M17/L17*100</f>
        <v>0</v>
      </c>
      <c r="O17" s="28">
        <v>191.7</v>
      </c>
      <c r="P17" s="28">
        <v>0</v>
      </c>
      <c r="Q17" s="28">
        <f t="shared" si="5"/>
        <v>0</v>
      </c>
      <c r="R17" s="28">
        <v>280</v>
      </c>
      <c r="S17" s="28">
        <v>449.7</v>
      </c>
      <c r="T17" s="28">
        <f t="shared" si="6"/>
        <v>160.60714285714286</v>
      </c>
      <c r="U17" s="28">
        <v>88.3</v>
      </c>
      <c r="V17" s="28">
        <v>0</v>
      </c>
      <c r="W17" s="28">
        <f t="shared" si="7"/>
        <v>0</v>
      </c>
      <c r="X17" s="28">
        <v>16</v>
      </c>
      <c r="Y17" s="28">
        <v>85.4</v>
      </c>
      <c r="Z17" s="28">
        <f t="shared" si="15"/>
        <v>533.75</v>
      </c>
      <c r="AA17" s="28">
        <v>16</v>
      </c>
      <c r="AB17" s="28">
        <v>16</v>
      </c>
      <c r="AC17" s="28">
        <f t="shared" si="17"/>
        <v>100</v>
      </c>
      <c r="AD17" s="28">
        <f>12+56.8-56.8</f>
        <v>12</v>
      </c>
      <c r="AE17" s="28">
        <v>0</v>
      </c>
      <c r="AF17" s="28">
        <f t="shared" si="20"/>
        <v>0</v>
      </c>
      <c r="AG17" s="28">
        <v>62.8</v>
      </c>
      <c r="AH17" s="28">
        <v>18</v>
      </c>
      <c r="AI17" s="28">
        <f t="shared" ref="AI17:AI18" si="21">AH17/AG17*100</f>
        <v>28.662420382165603</v>
      </c>
      <c r="AJ17" s="28">
        <v>0</v>
      </c>
      <c r="AK17" s="28">
        <v>0</v>
      </c>
      <c r="AL17" s="28"/>
      <c r="AM17" s="28">
        <v>17.7</v>
      </c>
      <c r="AN17" s="28">
        <v>131.4</v>
      </c>
      <c r="AO17" s="28">
        <f t="shared" ref="AO17:AO18" si="22">AN17/AM17*100</f>
        <v>742.37288135593224</v>
      </c>
      <c r="AP17" s="28">
        <v>0</v>
      </c>
      <c r="AQ17" s="28">
        <v>0</v>
      </c>
      <c r="AR17" s="28"/>
      <c r="AS17" s="107"/>
      <c r="AT17" s="110"/>
    </row>
    <row r="18" spans="1:46" s="29" customFormat="1" ht="119.25" customHeight="1">
      <c r="A18" s="93"/>
      <c r="B18" s="94"/>
      <c r="C18" s="93"/>
      <c r="D18" s="95"/>
      <c r="E18" s="44" t="s">
        <v>59</v>
      </c>
      <c r="F18" s="38">
        <f t="shared" si="19"/>
        <v>125.6</v>
      </c>
      <c r="G18" s="38">
        <f t="shared" si="19"/>
        <v>125.6</v>
      </c>
      <c r="H18" s="38">
        <f>G18/F18*100</f>
        <v>100</v>
      </c>
      <c r="I18" s="28">
        <v>0</v>
      </c>
      <c r="J18" s="28">
        <v>0</v>
      </c>
      <c r="K18" s="28"/>
      <c r="L18" s="28">
        <v>0</v>
      </c>
      <c r="M18" s="28">
        <v>0</v>
      </c>
      <c r="N18" s="28"/>
      <c r="O18" s="28">
        <v>22</v>
      </c>
      <c r="P18" s="28">
        <v>22</v>
      </c>
      <c r="Q18" s="28">
        <f>P18/O18*100</f>
        <v>100</v>
      </c>
      <c r="R18" s="28">
        <v>46.5</v>
      </c>
      <c r="S18" s="28">
        <v>26.5</v>
      </c>
      <c r="T18" s="28">
        <f>S18/R18*100</f>
        <v>56.98924731182796</v>
      </c>
      <c r="U18" s="28">
        <v>12.7</v>
      </c>
      <c r="V18" s="28">
        <v>32.700000000000003</v>
      </c>
      <c r="W18" s="28">
        <f>V18/U18*100</f>
        <v>257.48031496062993</v>
      </c>
      <c r="X18" s="28">
        <v>0</v>
      </c>
      <c r="Y18" s="28">
        <v>0</v>
      </c>
      <c r="Z18" s="28"/>
      <c r="AA18" s="28">
        <v>0</v>
      </c>
      <c r="AB18" s="28">
        <v>0</v>
      </c>
      <c r="AC18" s="28"/>
      <c r="AD18" s="28">
        <v>14.2</v>
      </c>
      <c r="AE18" s="28">
        <v>0</v>
      </c>
      <c r="AF18" s="28">
        <f t="shared" si="20"/>
        <v>0</v>
      </c>
      <c r="AG18" s="28">
        <f>15.1+2</f>
        <v>17.100000000000001</v>
      </c>
      <c r="AH18" s="28">
        <v>31.3</v>
      </c>
      <c r="AI18" s="28">
        <f t="shared" si="21"/>
        <v>183.04093567251459</v>
      </c>
      <c r="AJ18" s="28">
        <v>0</v>
      </c>
      <c r="AK18" s="28">
        <v>0</v>
      </c>
      <c r="AL18" s="28"/>
      <c r="AM18" s="28">
        <v>13.1</v>
      </c>
      <c r="AN18" s="28">
        <v>13.1</v>
      </c>
      <c r="AO18" s="28">
        <f t="shared" si="22"/>
        <v>100</v>
      </c>
      <c r="AP18" s="28">
        <v>0</v>
      </c>
      <c r="AQ18" s="28">
        <v>0</v>
      </c>
      <c r="AR18" s="28"/>
      <c r="AS18" s="108"/>
      <c r="AT18" s="111"/>
    </row>
    <row r="19" spans="1:46" s="27" customFormat="1" ht="12.75">
      <c r="A19" s="93" t="s">
        <v>85</v>
      </c>
      <c r="B19" s="94" t="s">
        <v>75</v>
      </c>
      <c r="C19" s="93" t="s">
        <v>41</v>
      </c>
      <c r="D19" s="95" t="s">
        <v>51</v>
      </c>
      <c r="E19" s="73" t="s">
        <v>40</v>
      </c>
      <c r="F19" s="38">
        <f>F20+F21</f>
        <v>0</v>
      </c>
      <c r="G19" s="38">
        <f>G20+G21</f>
        <v>0</v>
      </c>
      <c r="H19" s="30"/>
      <c r="I19" s="30"/>
      <c r="J19" s="30"/>
      <c r="K19" s="38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112" t="s">
        <v>142</v>
      </c>
      <c r="AT19" s="103"/>
    </row>
    <row r="20" spans="1:46" s="29" customFormat="1" ht="38.25">
      <c r="A20" s="93"/>
      <c r="B20" s="94"/>
      <c r="C20" s="93"/>
      <c r="D20" s="95"/>
      <c r="E20" s="44" t="s">
        <v>58</v>
      </c>
      <c r="F20" s="38">
        <f>I20+L20+O20+R20+U20+X20+AA20+AD20+AG20+AJ20+AM20+AP20</f>
        <v>0</v>
      </c>
      <c r="G20" s="38">
        <f>J20+M20+P20+S20+V20+Y20+AB20+AE20+AH20+AK20+AN20+AQ20</f>
        <v>0</v>
      </c>
      <c r="H20" s="30"/>
      <c r="I20" s="31"/>
      <c r="J20" s="31"/>
      <c r="K20" s="36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113"/>
      <c r="AT20" s="104"/>
    </row>
    <row r="21" spans="1:46" s="29" customFormat="1" ht="51">
      <c r="A21" s="93"/>
      <c r="B21" s="94"/>
      <c r="C21" s="93"/>
      <c r="D21" s="95"/>
      <c r="E21" s="44" t="s">
        <v>59</v>
      </c>
      <c r="F21" s="38">
        <f>I21+L21+O21+R21+U21+X21+AA21+AD21+AG21+AJ21+AM21+AP21</f>
        <v>0</v>
      </c>
      <c r="G21" s="38">
        <f>J21+M21+P21+S21+V21+Y21+AB21+AE21+AH21+AK21+AN21+AQ21</f>
        <v>0</v>
      </c>
      <c r="H21" s="30"/>
      <c r="I21" s="31"/>
      <c r="J21" s="31"/>
      <c r="K21" s="36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114"/>
      <c r="AT21" s="105"/>
    </row>
    <row r="22" spans="1:46" s="27" customFormat="1" ht="12.75" customHeight="1">
      <c r="A22" s="99" t="s">
        <v>86</v>
      </c>
      <c r="B22" s="94" t="s">
        <v>77</v>
      </c>
      <c r="C22" s="93" t="s">
        <v>41</v>
      </c>
      <c r="D22" s="95" t="s">
        <v>69</v>
      </c>
      <c r="E22" s="73" t="s">
        <v>40</v>
      </c>
      <c r="F22" s="38">
        <f>F23+F24</f>
        <v>60</v>
      </c>
      <c r="G22" s="38">
        <f>G23+G24</f>
        <v>60</v>
      </c>
      <c r="H22" s="38">
        <f t="shared" ref="H22" si="23">G22/F22*100</f>
        <v>100</v>
      </c>
      <c r="I22" s="30">
        <f t="shared" ref="I22:Q22" si="24">I23+I24</f>
        <v>6.9</v>
      </c>
      <c r="J22" s="30">
        <f t="shared" si="24"/>
        <v>6.9</v>
      </c>
      <c r="K22" s="30">
        <f t="shared" si="24"/>
        <v>100</v>
      </c>
      <c r="L22" s="30">
        <f t="shared" si="24"/>
        <v>21.1</v>
      </c>
      <c r="M22" s="30">
        <f t="shared" si="24"/>
        <v>21.1</v>
      </c>
      <c r="N22" s="30">
        <f t="shared" si="24"/>
        <v>100</v>
      </c>
      <c r="O22" s="30">
        <f t="shared" si="24"/>
        <v>0</v>
      </c>
      <c r="P22" s="30">
        <f t="shared" si="24"/>
        <v>0</v>
      </c>
      <c r="Q22" s="30">
        <f t="shared" si="24"/>
        <v>0</v>
      </c>
      <c r="R22" s="32"/>
      <c r="S22" s="32"/>
      <c r="T22" s="32"/>
      <c r="U22" s="32"/>
      <c r="V22" s="32"/>
      <c r="W22" s="32"/>
      <c r="X22" s="32"/>
      <c r="Y22" s="32"/>
      <c r="Z22" s="32"/>
      <c r="AA22" s="33">
        <f>AA23</f>
        <v>30</v>
      </c>
      <c r="AB22" s="33">
        <f>AB23</f>
        <v>30</v>
      </c>
      <c r="AC22" s="34">
        <f>AB22/AA22*100</f>
        <v>100</v>
      </c>
      <c r="AD22" s="32"/>
      <c r="AE22" s="32"/>
      <c r="AF22" s="32"/>
      <c r="AG22" s="30">
        <f>AG23+AG24</f>
        <v>2</v>
      </c>
      <c r="AH22" s="30">
        <f>AH23+AH24</f>
        <v>2</v>
      </c>
      <c r="AI22" s="33">
        <f>AH22/AG22*100</f>
        <v>100</v>
      </c>
      <c r="AJ22" s="32"/>
      <c r="AK22" s="32"/>
      <c r="AL22" s="32"/>
      <c r="AM22" s="32"/>
      <c r="AN22" s="32"/>
      <c r="AO22" s="32"/>
      <c r="AP22" s="32"/>
      <c r="AQ22" s="32"/>
      <c r="AR22" s="32"/>
      <c r="AS22" s="100" t="s">
        <v>158</v>
      </c>
      <c r="AT22" s="103"/>
    </row>
    <row r="23" spans="1:46" s="29" customFormat="1" ht="38.25">
      <c r="A23" s="99"/>
      <c r="B23" s="94"/>
      <c r="C23" s="93"/>
      <c r="D23" s="95"/>
      <c r="E23" s="44" t="s">
        <v>58</v>
      </c>
      <c r="F23" s="38">
        <f>I23+L23+O23+R23+U23+X23+AA23+AD23+AG23+AJ23+AM23+AP23</f>
        <v>30</v>
      </c>
      <c r="G23" s="38">
        <f>J23+M23+P23+S23+V23+Y23+AB23+AE23+AH23+AK23+AN23+AQ23</f>
        <v>30</v>
      </c>
      <c r="H23" s="38">
        <f>G23/F23*100</f>
        <v>100</v>
      </c>
      <c r="I23" s="31"/>
      <c r="J23" s="31"/>
      <c r="K23" s="31"/>
      <c r="L23" s="31"/>
      <c r="M23" s="31"/>
      <c r="N23" s="31"/>
      <c r="O23" s="31"/>
      <c r="P23" s="31"/>
      <c r="Q23" s="31"/>
      <c r="R23" s="35"/>
      <c r="S23" s="35"/>
      <c r="T23" s="35"/>
      <c r="U23" s="35"/>
      <c r="V23" s="35"/>
      <c r="W23" s="35"/>
      <c r="X23" s="35"/>
      <c r="Y23" s="35"/>
      <c r="Z23" s="35"/>
      <c r="AA23" s="36">
        <v>30</v>
      </c>
      <c r="AB23" s="36">
        <v>30</v>
      </c>
      <c r="AC23" s="37">
        <f>AB23/AA23*100</f>
        <v>100</v>
      </c>
      <c r="AD23" s="35"/>
      <c r="AE23" s="35"/>
      <c r="AF23" s="35"/>
      <c r="AG23" s="31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101"/>
      <c r="AT23" s="104"/>
    </row>
    <row r="24" spans="1:46" s="29" customFormat="1" ht="51">
      <c r="A24" s="99"/>
      <c r="B24" s="94"/>
      <c r="C24" s="93"/>
      <c r="D24" s="95"/>
      <c r="E24" s="44" t="s">
        <v>59</v>
      </c>
      <c r="F24" s="38">
        <f>I24+L24+O24+R24+U24+X24+AA24+AD24+AG24+AJ24+AM24+AP24</f>
        <v>30</v>
      </c>
      <c r="G24" s="38">
        <f>J24+M24+P24+S24+V24+Y24+AB24+AE24+AH24+AK24+AN24+AQ24</f>
        <v>30</v>
      </c>
      <c r="H24" s="38">
        <f>G24/F24*100</f>
        <v>100</v>
      </c>
      <c r="I24" s="31">
        <v>6.9</v>
      </c>
      <c r="J24" s="31">
        <v>6.9</v>
      </c>
      <c r="K24" s="31">
        <f>J24/I24*100</f>
        <v>100</v>
      </c>
      <c r="L24" s="31">
        <v>21.1</v>
      </c>
      <c r="M24" s="31">
        <v>21.1</v>
      </c>
      <c r="N24" s="31">
        <f>M24/L24*100</f>
        <v>100</v>
      </c>
      <c r="O24" s="31">
        <v>0</v>
      </c>
      <c r="P24" s="31">
        <v>0</v>
      </c>
      <c r="Q24" s="31"/>
      <c r="R24" s="36">
        <v>0</v>
      </c>
      <c r="S24" s="36">
        <v>0</v>
      </c>
      <c r="T24" s="36"/>
      <c r="U24" s="36">
        <v>0</v>
      </c>
      <c r="V24" s="36">
        <v>0</v>
      </c>
      <c r="W24" s="36"/>
      <c r="X24" s="36">
        <v>0</v>
      </c>
      <c r="Y24" s="36">
        <v>0</v>
      </c>
      <c r="Z24" s="36"/>
      <c r="AA24" s="36">
        <v>0</v>
      </c>
      <c r="AB24" s="36">
        <v>0</v>
      </c>
      <c r="AC24" s="36"/>
      <c r="AD24" s="36">
        <v>0</v>
      </c>
      <c r="AE24" s="36">
        <v>0</v>
      </c>
      <c r="AF24" s="36"/>
      <c r="AG24" s="31">
        <v>2</v>
      </c>
      <c r="AH24" s="36">
        <v>2</v>
      </c>
      <c r="AI24" s="36">
        <f>AH24/AG24*100</f>
        <v>100</v>
      </c>
      <c r="AJ24" s="36"/>
      <c r="AK24" s="36"/>
      <c r="AL24" s="36"/>
      <c r="AM24" s="36"/>
      <c r="AN24" s="36"/>
      <c r="AO24" s="36"/>
      <c r="AP24" s="36"/>
      <c r="AQ24" s="36"/>
      <c r="AR24" s="36"/>
      <c r="AS24" s="102"/>
      <c r="AT24" s="105"/>
    </row>
    <row r="25" spans="1:46" s="27" customFormat="1" ht="18" customHeight="1">
      <c r="A25" s="99" t="s">
        <v>87</v>
      </c>
      <c r="B25" s="94" t="s">
        <v>114</v>
      </c>
      <c r="C25" s="93" t="s">
        <v>41</v>
      </c>
      <c r="D25" s="95" t="s">
        <v>60</v>
      </c>
      <c r="E25" s="73" t="s">
        <v>40</v>
      </c>
      <c r="F25" s="38">
        <f>F26+F27</f>
        <v>294.89999999999998</v>
      </c>
      <c r="G25" s="38">
        <f>G26+G27</f>
        <v>294.89999999999998</v>
      </c>
      <c r="H25" s="38">
        <f>G25/F25*100</f>
        <v>100</v>
      </c>
      <c r="I25" s="38"/>
      <c r="J25" s="38"/>
      <c r="K25" s="38"/>
      <c r="L25" s="38"/>
      <c r="M25" s="38"/>
      <c r="N25" s="38"/>
      <c r="O25" s="30">
        <f>O26</f>
        <v>100</v>
      </c>
      <c r="P25" s="30">
        <f>P26</f>
        <v>100</v>
      </c>
      <c r="Q25" s="38">
        <f>P25/O25*100</f>
        <v>100</v>
      </c>
      <c r="R25" s="38"/>
      <c r="S25" s="38"/>
      <c r="T25" s="38"/>
      <c r="U25" s="38"/>
      <c r="V25" s="38"/>
      <c r="W25" s="38"/>
      <c r="X25" s="38">
        <f>X26</f>
        <v>194.9</v>
      </c>
      <c r="Y25" s="38">
        <f>Y26</f>
        <v>194.9</v>
      </c>
      <c r="Z25" s="26">
        <f t="shared" ref="Z25:Z26" si="25">Y25/X25*100</f>
        <v>100</v>
      </c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106" t="s">
        <v>148</v>
      </c>
      <c r="AT25" s="103"/>
    </row>
    <row r="26" spans="1:46" s="29" customFormat="1" ht="38.25">
      <c r="A26" s="99"/>
      <c r="B26" s="94"/>
      <c r="C26" s="93"/>
      <c r="D26" s="95"/>
      <c r="E26" s="44" t="s">
        <v>58</v>
      </c>
      <c r="F26" s="38">
        <f>I26+L26+O26+R26+U26+X26+AA26+AD26+AG26+AJ26+AM26+AP26</f>
        <v>294.89999999999998</v>
      </c>
      <c r="G26" s="38">
        <f>J26+M26+P26+S26+V26+Y26+AB26+AE26+AH26+AK26+AN26+AQ26</f>
        <v>294.89999999999998</v>
      </c>
      <c r="H26" s="38">
        <f>G26/F26*100</f>
        <v>100</v>
      </c>
      <c r="I26" s="36"/>
      <c r="J26" s="36"/>
      <c r="K26" s="36"/>
      <c r="L26" s="36"/>
      <c r="M26" s="36"/>
      <c r="N26" s="36"/>
      <c r="O26" s="31">
        <v>100</v>
      </c>
      <c r="P26" s="31">
        <v>100</v>
      </c>
      <c r="Q26" s="36">
        <f>P26/O26*100</f>
        <v>100</v>
      </c>
      <c r="R26" s="36"/>
      <c r="S26" s="36"/>
      <c r="T26" s="36"/>
      <c r="U26" s="36"/>
      <c r="V26" s="36"/>
      <c r="W26" s="36"/>
      <c r="X26" s="36">
        <f>224.9-30</f>
        <v>194.9</v>
      </c>
      <c r="Y26" s="36">
        <f>224.9-30</f>
        <v>194.9</v>
      </c>
      <c r="Z26" s="28">
        <f t="shared" si="25"/>
        <v>100</v>
      </c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107"/>
      <c r="AT26" s="104"/>
    </row>
    <row r="27" spans="1:46" s="29" customFormat="1" ht="86.25" customHeight="1">
      <c r="A27" s="99"/>
      <c r="B27" s="94"/>
      <c r="C27" s="93"/>
      <c r="D27" s="95"/>
      <c r="E27" s="44" t="s">
        <v>59</v>
      </c>
      <c r="F27" s="38">
        <f>I27+L27+O27+R27+U27+X27+AA27+AD27+AG27+AJ27+AM27+AP27</f>
        <v>0</v>
      </c>
      <c r="G27" s="38">
        <f>J27+M27+P27+S27+V27+Y27+AB27+AE27+AH27+AK27+AN27+AQ27</f>
        <v>0</v>
      </c>
      <c r="H27" s="38"/>
      <c r="I27" s="36"/>
      <c r="J27" s="36"/>
      <c r="K27" s="36"/>
      <c r="L27" s="36"/>
      <c r="M27" s="36"/>
      <c r="N27" s="36"/>
      <c r="O27" s="31"/>
      <c r="P27" s="31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108"/>
      <c r="AT27" s="105"/>
    </row>
    <row r="28" spans="1:46" s="27" customFormat="1" ht="12.75" customHeight="1">
      <c r="A28" s="99" t="s">
        <v>88</v>
      </c>
      <c r="B28" s="94" t="s">
        <v>115</v>
      </c>
      <c r="C28" s="93" t="s">
        <v>41</v>
      </c>
      <c r="D28" s="95" t="s">
        <v>52</v>
      </c>
      <c r="E28" s="73" t="s">
        <v>40</v>
      </c>
      <c r="F28" s="38">
        <f>F29+F30</f>
        <v>300</v>
      </c>
      <c r="G28" s="38">
        <f>G29+G30</f>
        <v>300</v>
      </c>
      <c r="H28" s="38">
        <f>G28/F28*100</f>
        <v>100</v>
      </c>
      <c r="I28" s="32"/>
      <c r="J28" s="32"/>
      <c r="K28" s="32"/>
      <c r="L28" s="30">
        <f t="shared" ref="L28:Q28" si="26">L29</f>
        <v>270</v>
      </c>
      <c r="M28" s="30">
        <f t="shared" si="26"/>
        <v>270</v>
      </c>
      <c r="N28" s="30">
        <f t="shared" si="26"/>
        <v>100</v>
      </c>
      <c r="O28" s="30">
        <f t="shared" si="26"/>
        <v>30</v>
      </c>
      <c r="P28" s="30">
        <f t="shared" si="26"/>
        <v>30</v>
      </c>
      <c r="Q28" s="30">
        <f t="shared" si="26"/>
        <v>100</v>
      </c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115" t="s">
        <v>159</v>
      </c>
      <c r="AT28" s="103"/>
    </row>
    <row r="29" spans="1:46" s="29" customFormat="1" ht="38.25">
      <c r="A29" s="99"/>
      <c r="B29" s="94"/>
      <c r="C29" s="93"/>
      <c r="D29" s="95"/>
      <c r="E29" s="44" t="s">
        <v>58</v>
      </c>
      <c r="F29" s="38">
        <f>I29+L29+O29+R29+U29+X29+AA29+AD29+AG29+AJ29+AM29+AP29</f>
        <v>300</v>
      </c>
      <c r="G29" s="38">
        <f>J29+M29+P29+S29+V29+Y29+AB29+AE29+AH29+AK29+AN29+AQ29</f>
        <v>300</v>
      </c>
      <c r="H29" s="38">
        <f t="shared" ref="H29" si="27">G29/F29*100</f>
        <v>100</v>
      </c>
      <c r="I29" s="35"/>
      <c r="J29" s="35"/>
      <c r="K29" s="35"/>
      <c r="L29" s="31">
        <v>270</v>
      </c>
      <c r="M29" s="31">
        <v>270</v>
      </c>
      <c r="N29" s="36">
        <f>M29/L29*100</f>
        <v>100</v>
      </c>
      <c r="O29" s="31">
        <v>30</v>
      </c>
      <c r="P29" s="31">
        <v>30</v>
      </c>
      <c r="Q29" s="36">
        <f>P29/O29*100</f>
        <v>100</v>
      </c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116"/>
      <c r="AT29" s="104"/>
    </row>
    <row r="30" spans="1:46" s="29" customFormat="1" ht="51">
      <c r="A30" s="99"/>
      <c r="B30" s="94"/>
      <c r="C30" s="93"/>
      <c r="D30" s="95"/>
      <c r="E30" s="44" t="s">
        <v>59</v>
      </c>
      <c r="F30" s="38">
        <f>I30+L30+O30+R30+U30+X30+AA30+AD30+AG30+AJ30+AM30+AP30</f>
        <v>0</v>
      </c>
      <c r="G30" s="38">
        <f>J30+M30+P30+S30+V30+Y30+AB30+AE30+AH30+AK30+AN30+AQ30</f>
        <v>0</v>
      </c>
      <c r="H30" s="38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117"/>
      <c r="AT30" s="105"/>
    </row>
    <row r="31" spans="1:46" s="29" customFormat="1" ht="31.5" customHeight="1">
      <c r="A31" s="68" t="s">
        <v>42</v>
      </c>
      <c r="B31" s="121" t="s">
        <v>80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3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43"/>
      <c r="AT31" s="45"/>
    </row>
    <row r="32" spans="1:46" s="25" customFormat="1">
      <c r="A32" s="124" t="s">
        <v>73</v>
      </c>
      <c r="B32" s="125" t="s">
        <v>45</v>
      </c>
      <c r="C32" s="92"/>
      <c r="D32" s="92"/>
      <c r="E32" s="72" t="s">
        <v>40</v>
      </c>
      <c r="F32" s="75">
        <f>F33+F34</f>
        <v>920</v>
      </c>
      <c r="G32" s="75">
        <f>G33+G34</f>
        <v>920</v>
      </c>
      <c r="H32" s="50">
        <f>G32/F32*100</f>
        <v>100</v>
      </c>
      <c r="I32" s="76">
        <f>I33+I34</f>
        <v>0</v>
      </c>
      <c r="J32" s="76">
        <f t="shared" ref="J32:P32" si="28">J33+J34</f>
        <v>0</v>
      </c>
      <c r="K32" s="76"/>
      <c r="L32" s="76">
        <f>L33+L34</f>
        <v>0</v>
      </c>
      <c r="M32" s="76">
        <f t="shared" si="28"/>
        <v>0</v>
      </c>
      <c r="N32" s="76"/>
      <c r="O32" s="76">
        <f t="shared" si="28"/>
        <v>150</v>
      </c>
      <c r="P32" s="76">
        <f t="shared" si="28"/>
        <v>150</v>
      </c>
      <c r="Q32" s="50">
        <f>P32/O32*100</f>
        <v>100</v>
      </c>
      <c r="R32" s="76">
        <f t="shared" ref="R32:Y32" si="29">R33+R34</f>
        <v>750</v>
      </c>
      <c r="S32" s="76">
        <f t="shared" si="29"/>
        <v>516.9</v>
      </c>
      <c r="T32" s="76">
        <f t="shared" ref="T32:T37" si="30">S32/R32*100</f>
        <v>68.919999999999987</v>
      </c>
      <c r="U32" s="76">
        <f t="shared" si="29"/>
        <v>0</v>
      </c>
      <c r="V32" s="76">
        <f t="shared" si="29"/>
        <v>233.1</v>
      </c>
      <c r="W32" s="76"/>
      <c r="X32" s="76">
        <f t="shared" si="29"/>
        <v>0</v>
      </c>
      <c r="Y32" s="76">
        <f t="shared" si="29"/>
        <v>0</v>
      </c>
      <c r="Z32" s="76"/>
      <c r="AA32" s="76">
        <f t="shared" ref="AA32:AH32" si="31">AA33+AA34</f>
        <v>0</v>
      </c>
      <c r="AB32" s="76">
        <f t="shared" si="31"/>
        <v>0</v>
      </c>
      <c r="AC32" s="76"/>
      <c r="AD32" s="76">
        <f t="shared" si="31"/>
        <v>20</v>
      </c>
      <c r="AE32" s="76">
        <f t="shared" si="31"/>
        <v>20</v>
      </c>
      <c r="AF32" s="30">
        <f>AE32/AD32*100</f>
        <v>100</v>
      </c>
      <c r="AG32" s="76">
        <f t="shared" si="31"/>
        <v>0</v>
      </c>
      <c r="AH32" s="76">
        <f t="shared" si="31"/>
        <v>0</v>
      </c>
      <c r="AI32" s="76"/>
      <c r="AJ32" s="76">
        <f t="shared" ref="AJ32:AQ32" si="32">AJ33+AJ34</f>
        <v>0</v>
      </c>
      <c r="AK32" s="76">
        <f t="shared" si="32"/>
        <v>0</v>
      </c>
      <c r="AL32" s="76"/>
      <c r="AM32" s="76">
        <f t="shared" si="32"/>
        <v>0</v>
      </c>
      <c r="AN32" s="76">
        <f t="shared" si="32"/>
        <v>0</v>
      </c>
      <c r="AO32" s="76"/>
      <c r="AP32" s="76">
        <f t="shared" si="32"/>
        <v>0</v>
      </c>
      <c r="AQ32" s="76">
        <f t="shared" si="32"/>
        <v>0</v>
      </c>
      <c r="AR32" s="76"/>
      <c r="AS32" s="77"/>
      <c r="AT32" s="77"/>
    </row>
    <row r="33" spans="1:46" s="25" customFormat="1" ht="42.75">
      <c r="A33" s="124"/>
      <c r="B33" s="125"/>
      <c r="C33" s="92"/>
      <c r="D33" s="92"/>
      <c r="E33" s="74" t="s">
        <v>58</v>
      </c>
      <c r="F33" s="50">
        <f>I33+L33+O33+R33+U33+X33+AA33+AD33+AG33+AJ33+AM33+AP33</f>
        <v>787.5</v>
      </c>
      <c r="G33" s="50">
        <f>J33+M33+P33+S33+V33+Y33+AB33+AE33+AH33+AK33+AN33+AQ33</f>
        <v>787.5</v>
      </c>
      <c r="H33" s="50">
        <f>G33/F33*100</f>
        <v>100</v>
      </c>
      <c r="I33" s="76">
        <f t="shared" ref="I33:J34" si="33">I36+I39+I42</f>
        <v>0</v>
      </c>
      <c r="J33" s="76">
        <f t="shared" si="33"/>
        <v>0</v>
      </c>
      <c r="K33" s="76"/>
      <c r="L33" s="76">
        <f t="shared" ref="L33:P34" si="34">L36+L39+L42+L45</f>
        <v>0</v>
      </c>
      <c r="M33" s="76">
        <f t="shared" si="34"/>
        <v>0</v>
      </c>
      <c r="N33" s="76"/>
      <c r="O33" s="76">
        <f>O36+O39+O42+O45</f>
        <v>150</v>
      </c>
      <c r="P33" s="76">
        <f t="shared" si="34"/>
        <v>150</v>
      </c>
      <c r="Q33" s="50">
        <f>P33/O33*100</f>
        <v>100</v>
      </c>
      <c r="R33" s="76">
        <f>R36+R39+R42+R45</f>
        <v>637.5</v>
      </c>
      <c r="S33" s="76">
        <f t="shared" ref="S33:Y34" si="35">S36+S39+S42+S45</f>
        <v>417</v>
      </c>
      <c r="T33" s="76">
        <f t="shared" si="30"/>
        <v>65.411764705882362</v>
      </c>
      <c r="U33" s="76">
        <f t="shared" si="35"/>
        <v>0</v>
      </c>
      <c r="V33" s="76">
        <f t="shared" si="35"/>
        <v>220.5</v>
      </c>
      <c r="W33" s="76"/>
      <c r="X33" s="76">
        <f t="shared" si="35"/>
        <v>0</v>
      </c>
      <c r="Y33" s="76">
        <f t="shared" si="35"/>
        <v>0</v>
      </c>
      <c r="Z33" s="76"/>
      <c r="AA33" s="76">
        <f>AA36+AA39+AA42+AA45</f>
        <v>0</v>
      </c>
      <c r="AB33" s="76">
        <f t="shared" ref="AB33:AH34" si="36">AB36+AB39+AB42+AB45</f>
        <v>0</v>
      </c>
      <c r="AC33" s="76"/>
      <c r="AD33" s="76">
        <f t="shared" si="36"/>
        <v>0</v>
      </c>
      <c r="AE33" s="76">
        <f t="shared" si="36"/>
        <v>0</v>
      </c>
      <c r="AF33" s="76"/>
      <c r="AG33" s="76">
        <f t="shared" si="36"/>
        <v>0</v>
      </c>
      <c r="AH33" s="76">
        <f t="shared" si="36"/>
        <v>0</v>
      </c>
      <c r="AI33" s="76"/>
      <c r="AJ33" s="76">
        <f>AJ36+AJ39+AJ42+AJ45</f>
        <v>0</v>
      </c>
      <c r="AK33" s="76">
        <f t="shared" ref="AK33:AQ34" si="37">AK36+AK39+AK42+AK45</f>
        <v>0</v>
      </c>
      <c r="AL33" s="76"/>
      <c r="AM33" s="76">
        <f t="shared" si="37"/>
        <v>0</v>
      </c>
      <c r="AN33" s="76">
        <f t="shared" si="37"/>
        <v>0</v>
      </c>
      <c r="AO33" s="76"/>
      <c r="AP33" s="76">
        <f t="shared" si="37"/>
        <v>0</v>
      </c>
      <c r="AQ33" s="76">
        <f t="shared" si="37"/>
        <v>0</v>
      </c>
      <c r="AR33" s="76"/>
      <c r="AS33" s="77"/>
      <c r="AT33" s="77"/>
    </row>
    <row r="34" spans="1:46" s="25" customFormat="1" ht="71.25">
      <c r="A34" s="124"/>
      <c r="B34" s="125"/>
      <c r="C34" s="92"/>
      <c r="D34" s="92"/>
      <c r="E34" s="74" t="s">
        <v>59</v>
      </c>
      <c r="F34" s="50">
        <f>I34+L34+O34+R34+U34+X34+AA34+AD34+AG34+AJ34+AM34+AP34</f>
        <v>132.5</v>
      </c>
      <c r="G34" s="50">
        <f>J34+M34+P34+S34+V34+Y34+AB34+AE34+AH34+AK34+AN34+AQ34</f>
        <v>132.5</v>
      </c>
      <c r="H34" s="50">
        <f>G34/F34*100</f>
        <v>100</v>
      </c>
      <c r="I34" s="76">
        <f t="shared" si="33"/>
        <v>0</v>
      </c>
      <c r="J34" s="76">
        <f t="shared" si="33"/>
        <v>0</v>
      </c>
      <c r="K34" s="76"/>
      <c r="L34" s="76">
        <f t="shared" si="34"/>
        <v>0</v>
      </c>
      <c r="M34" s="76">
        <f t="shared" si="34"/>
        <v>0</v>
      </c>
      <c r="N34" s="76"/>
      <c r="O34" s="76">
        <f t="shared" si="34"/>
        <v>0</v>
      </c>
      <c r="P34" s="76">
        <f t="shared" si="34"/>
        <v>0</v>
      </c>
      <c r="Q34" s="76"/>
      <c r="R34" s="76">
        <f>R37+R40+R43+R46</f>
        <v>112.5</v>
      </c>
      <c r="S34" s="76">
        <f t="shared" si="35"/>
        <v>99.9</v>
      </c>
      <c r="T34" s="76">
        <f t="shared" si="30"/>
        <v>88.8</v>
      </c>
      <c r="U34" s="76">
        <f t="shared" si="35"/>
        <v>0</v>
      </c>
      <c r="V34" s="76">
        <f t="shared" si="35"/>
        <v>12.6</v>
      </c>
      <c r="W34" s="76"/>
      <c r="X34" s="76">
        <f t="shared" si="35"/>
        <v>0</v>
      </c>
      <c r="Y34" s="76">
        <f t="shared" si="35"/>
        <v>0</v>
      </c>
      <c r="Z34" s="76"/>
      <c r="AA34" s="76">
        <f>AA37+AA40+AA43+AA46</f>
        <v>0</v>
      </c>
      <c r="AB34" s="76">
        <f t="shared" si="36"/>
        <v>0</v>
      </c>
      <c r="AC34" s="76"/>
      <c r="AD34" s="76">
        <f t="shared" si="36"/>
        <v>20</v>
      </c>
      <c r="AE34" s="76">
        <f t="shared" si="36"/>
        <v>20</v>
      </c>
      <c r="AF34" s="30">
        <f>AE34/AD34*100</f>
        <v>100</v>
      </c>
      <c r="AG34" s="76">
        <f t="shared" si="36"/>
        <v>0</v>
      </c>
      <c r="AH34" s="76">
        <f t="shared" si="36"/>
        <v>0</v>
      </c>
      <c r="AI34" s="76"/>
      <c r="AJ34" s="76">
        <f>AJ37+AJ40+AJ43+AJ46</f>
        <v>0</v>
      </c>
      <c r="AK34" s="76">
        <f t="shared" si="37"/>
        <v>0</v>
      </c>
      <c r="AL34" s="76"/>
      <c r="AM34" s="76">
        <f t="shared" si="37"/>
        <v>0</v>
      </c>
      <c r="AN34" s="76">
        <f t="shared" si="37"/>
        <v>0</v>
      </c>
      <c r="AO34" s="76"/>
      <c r="AP34" s="76">
        <f t="shared" si="37"/>
        <v>0</v>
      </c>
      <c r="AQ34" s="76">
        <f t="shared" si="37"/>
        <v>0</v>
      </c>
      <c r="AR34" s="76"/>
      <c r="AS34" s="77"/>
      <c r="AT34" s="77"/>
    </row>
    <row r="35" spans="1:46" s="27" customFormat="1" ht="12.75">
      <c r="A35" s="99" t="s">
        <v>74</v>
      </c>
      <c r="B35" s="94" t="s">
        <v>81</v>
      </c>
      <c r="C35" s="93" t="s">
        <v>41</v>
      </c>
      <c r="D35" s="95" t="s">
        <v>61</v>
      </c>
      <c r="E35" s="73" t="s">
        <v>40</v>
      </c>
      <c r="F35" s="33">
        <f>F36+F37</f>
        <v>750</v>
      </c>
      <c r="G35" s="33">
        <f>G36+G37</f>
        <v>750</v>
      </c>
      <c r="H35" s="38">
        <f>G35/F35*100</f>
        <v>100</v>
      </c>
      <c r="I35" s="30">
        <f t="shared" ref="I35:P35" si="38">I36+I37</f>
        <v>0</v>
      </c>
      <c r="J35" s="30">
        <f t="shared" si="38"/>
        <v>0</v>
      </c>
      <c r="K35" s="30"/>
      <c r="L35" s="30">
        <f t="shared" si="38"/>
        <v>0</v>
      </c>
      <c r="M35" s="30">
        <f t="shared" si="38"/>
        <v>0</v>
      </c>
      <c r="N35" s="30"/>
      <c r="O35" s="30">
        <f t="shared" si="38"/>
        <v>0</v>
      </c>
      <c r="P35" s="30">
        <f t="shared" si="38"/>
        <v>0</v>
      </c>
      <c r="Q35" s="30"/>
      <c r="R35" s="30">
        <f t="shared" ref="R35:Y35" si="39">R36+R37</f>
        <v>750</v>
      </c>
      <c r="S35" s="30">
        <f t="shared" si="39"/>
        <v>516.9</v>
      </c>
      <c r="T35" s="30">
        <f t="shared" si="30"/>
        <v>68.919999999999987</v>
      </c>
      <c r="U35" s="30">
        <f t="shared" si="39"/>
        <v>0</v>
      </c>
      <c r="V35" s="30">
        <f t="shared" si="39"/>
        <v>233.1</v>
      </c>
      <c r="W35" s="30"/>
      <c r="X35" s="30">
        <f t="shared" si="39"/>
        <v>0</v>
      </c>
      <c r="Y35" s="30">
        <f t="shared" si="39"/>
        <v>0</v>
      </c>
      <c r="Z35" s="30"/>
      <c r="AA35" s="33">
        <f>AA36+AA37</f>
        <v>0</v>
      </c>
      <c r="AB35" s="33">
        <f>AB36+AB37</f>
        <v>0</v>
      </c>
      <c r="AC35" s="33"/>
      <c r="AD35" s="33">
        <f>AD36+AD37</f>
        <v>0</v>
      </c>
      <c r="AE35" s="33">
        <f>AE36+AE37</f>
        <v>0</v>
      </c>
      <c r="AF35" s="33"/>
      <c r="AG35" s="33">
        <f>AG36+AG37</f>
        <v>0</v>
      </c>
      <c r="AH35" s="33">
        <f>AH36+AH37</f>
        <v>0</v>
      </c>
      <c r="AI35" s="33"/>
      <c r="AJ35" s="33">
        <f>AJ36+AJ37</f>
        <v>0</v>
      </c>
      <c r="AK35" s="33">
        <f>AK36+AK37</f>
        <v>0</v>
      </c>
      <c r="AL35" s="33"/>
      <c r="AM35" s="33">
        <f>AM36+AM37</f>
        <v>0</v>
      </c>
      <c r="AN35" s="33">
        <f>AN36+AN37</f>
        <v>0</v>
      </c>
      <c r="AO35" s="33"/>
      <c r="AP35" s="33">
        <f>AP36+AP37</f>
        <v>0</v>
      </c>
      <c r="AQ35" s="33">
        <f>AQ36+AQ37</f>
        <v>0</v>
      </c>
      <c r="AR35" s="33"/>
      <c r="AS35" s="106" t="s">
        <v>164</v>
      </c>
      <c r="AT35" s="118"/>
    </row>
    <row r="36" spans="1:46" s="29" customFormat="1" ht="38.25">
      <c r="A36" s="99"/>
      <c r="B36" s="94"/>
      <c r="C36" s="93"/>
      <c r="D36" s="95"/>
      <c r="E36" s="44" t="s">
        <v>58</v>
      </c>
      <c r="F36" s="38">
        <f>I36+L36+O36+R36+U36+X36+AA36+AD36+AG36+AJ36+AM36+AP36</f>
        <v>637.5</v>
      </c>
      <c r="G36" s="38">
        <f>J36+M36+P36+S36+V36+Y36+AB36+AE36+AH36+AK36+AN36+AQ36</f>
        <v>637.5</v>
      </c>
      <c r="H36" s="38">
        <f t="shared" ref="H36:H40" si="40">G36/F36*100</f>
        <v>100</v>
      </c>
      <c r="I36" s="31">
        <v>0</v>
      </c>
      <c r="J36" s="31"/>
      <c r="K36" s="31"/>
      <c r="L36" s="31">
        <v>0</v>
      </c>
      <c r="M36" s="31"/>
      <c r="N36" s="31"/>
      <c r="O36" s="31">
        <v>0</v>
      </c>
      <c r="P36" s="31"/>
      <c r="Q36" s="31"/>
      <c r="R36" s="31">
        <v>637.5</v>
      </c>
      <c r="S36" s="31">
        <v>417</v>
      </c>
      <c r="T36" s="31">
        <f t="shared" si="30"/>
        <v>65.411764705882362</v>
      </c>
      <c r="U36" s="31">
        <v>0</v>
      </c>
      <c r="V36" s="31">
        <v>220.5</v>
      </c>
      <c r="W36" s="26"/>
      <c r="X36" s="31">
        <v>0</v>
      </c>
      <c r="Y36" s="31"/>
      <c r="Z36" s="31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107"/>
      <c r="AT36" s="119"/>
    </row>
    <row r="37" spans="1:46" s="29" customFormat="1" ht="101.25" customHeight="1">
      <c r="A37" s="99"/>
      <c r="B37" s="94"/>
      <c r="C37" s="93"/>
      <c r="D37" s="95"/>
      <c r="E37" s="44" t="s">
        <v>59</v>
      </c>
      <c r="F37" s="38">
        <f>I37+L37+O37+R37+U37+X37+AA37+AD37+AG37+AJ37+AM37+AP37</f>
        <v>112.5</v>
      </c>
      <c r="G37" s="38">
        <f>J37+M37+P37+S37+V37+Y37+AB37+AE37+AH37+AK37+AN37+AQ37</f>
        <v>112.5</v>
      </c>
      <c r="H37" s="38">
        <f t="shared" si="40"/>
        <v>100</v>
      </c>
      <c r="I37" s="31"/>
      <c r="J37" s="31"/>
      <c r="K37" s="31"/>
      <c r="L37" s="31"/>
      <c r="M37" s="31"/>
      <c r="N37" s="31"/>
      <c r="O37" s="31">
        <v>0</v>
      </c>
      <c r="P37" s="31"/>
      <c r="Q37" s="31"/>
      <c r="R37" s="31">
        <v>112.5</v>
      </c>
      <c r="S37" s="31">
        <v>99.9</v>
      </c>
      <c r="T37" s="31">
        <f t="shared" si="30"/>
        <v>88.8</v>
      </c>
      <c r="U37" s="31">
        <v>0</v>
      </c>
      <c r="V37" s="31">
        <v>12.6</v>
      </c>
      <c r="W37" s="31"/>
      <c r="X37" s="31">
        <v>0</v>
      </c>
      <c r="Y37" s="31"/>
      <c r="Z37" s="31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108"/>
      <c r="AT37" s="120"/>
    </row>
    <row r="38" spans="1:46" s="27" customFormat="1" ht="12.75">
      <c r="A38" s="99" t="s">
        <v>76</v>
      </c>
      <c r="B38" s="94" t="s">
        <v>82</v>
      </c>
      <c r="C38" s="93" t="s">
        <v>41</v>
      </c>
      <c r="D38" s="95" t="s">
        <v>53</v>
      </c>
      <c r="E38" s="73" t="s">
        <v>40</v>
      </c>
      <c r="F38" s="33">
        <f>F39+F40</f>
        <v>20</v>
      </c>
      <c r="G38" s="33">
        <f>G39+G40</f>
        <v>20</v>
      </c>
      <c r="H38" s="38">
        <f t="shared" si="40"/>
        <v>100</v>
      </c>
      <c r="I38" s="30">
        <f>I39+I40</f>
        <v>0</v>
      </c>
      <c r="J38" s="30">
        <f>J39+J40</f>
        <v>0</v>
      </c>
      <c r="K38" s="30"/>
      <c r="L38" s="30">
        <f t="shared" ref="L38:P38" si="41">L39+L40</f>
        <v>0</v>
      </c>
      <c r="M38" s="30">
        <f t="shared" si="41"/>
        <v>0</v>
      </c>
      <c r="N38" s="30"/>
      <c r="O38" s="30">
        <f t="shared" si="41"/>
        <v>0</v>
      </c>
      <c r="P38" s="30">
        <f t="shared" si="41"/>
        <v>0</v>
      </c>
      <c r="Q38" s="30"/>
      <c r="R38" s="30">
        <f>R39+R40</f>
        <v>0</v>
      </c>
      <c r="S38" s="30">
        <f t="shared" ref="S38:Y38" si="42">S39+S40</f>
        <v>0</v>
      </c>
      <c r="T38" s="30"/>
      <c r="U38" s="30">
        <f t="shared" si="42"/>
        <v>0</v>
      </c>
      <c r="V38" s="30">
        <f t="shared" si="42"/>
        <v>0</v>
      </c>
      <c r="W38" s="30"/>
      <c r="X38" s="30">
        <f t="shared" si="42"/>
        <v>0</v>
      </c>
      <c r="Y38" s="30">
        <f t="shared" si="42"/>
        <v>0</v>
      </c>
      <c r="Z38" s="30"/>
      <c r="AA38" s="30">
        <f>AA39+AA40</f>
        <v>0</v>
      </c>
      <c r="AB38" s="30">
        <f t="shared" ref="AB38:AH38" si="43">AB39+AB40</f>
        <v>0</v>
      </c>
      <c r="AC38" s="30"/>
      <c r="AD38" s="30">
        <f t="shared" si="43"/>
        <v>20</v>
      </c>
      <c r="AE38" s="30">
        <f t="shared" si="43"/>
        <v>20</v>
      </c>
      <c r="AF38" s="30">
        <f>AE38/AD38*100</f>
        <v>100</v>
      </c>
      <c r="AG38" s="30">
        <f t="shared" si="43"/>
        <v>0</v>
      </c>
      <c r="AH38" s="30">
        <f t="shared" si="43"/>
        <v>0</v>
      </c>
      <c r="AI38" s="30"/>
      <c r="AJ38" s="30">
        <f>AJ39+AJ40</f>
        <v>0</v>
      </c>
      <c r="AK38" s="30">
        <f t="shared" ref="AK38:AQ38" si="44">AK39+AK40</f>
        <v>0</v>
      </c>
      <c r="AL38" s="30"/>
      <c r="AM38" s="30">
        <f t="shared" si="44"/>
        <v>0</v>
      </c>
      <c r="AN38" s="30">
        <f t="shared" si="44"/>
        <v>0</v>
      </c>
      <c r="AO38" s="30"/>
      <c r="AP38" s="30">
        <f t="shared" si="44"/>
        <v>0</v>
      </c>
      <c r="AQ38" s="30">
        <f t="shared" si="44"/>
        <v>0</v>
      </c>
      <c r="AR38" s="30"/>
      <c r="AS38" s="106" t="s">
        <v>165</v>
      </c>
      <c r="AT38" s="118"/>
    </row>
    <row r="39" spans="1:46" s="29" customFormat="1" ht="38.25">
      <c r="A39" s="99"/>
      <c r="B39" s="94"/>
      <c r="C39" s="93"/>
      <c r="D39" s="95"/>
      <c r="E39" s="44" t="s">
        <v>58</v>
      </c>
      <c r="F39" s="38">
        <f>I39+L39+O39+R39+U39+X39+AA39+AD39+AG39+AJ39+AM39+AP39</f>
        <v>0</v>
      </c>
      <c r="G39" s="38">
        <f>J39+M39+P39+S39+V39+Y39+AB39+AE39+AH39+AK39+AN39+AQ39</f>
        <v>0</v>
      </c>
      <c r="H39" s="33"/>
      <c r="I39" s="31">
        <v>0</v>
      </c>
      <c r="J39" s="31"/>
      <c r="K39" s="31"/>
      <c r="L39" s="31">
        <v>0</v>
      </c>
      <c r="M39" s="31"/>
      <c r="N39" s="31"/>
      <c r="O39" s="31">
        <v>0</v>
      </c>
      <c r="P39" s="31"/>
      <c r="Q39" s="31"/>
      <c r="R39" s="31">
        <v>0</v>
      </c>
      <c r="S39" s="31"/>
      <c r="T39" s="31"/>
      <c r="U39" s="31">
        <v>0</v>
      </c>
      <c r="V39" s="31">
        <v>0</v>
      </c>
      <c r="W39" s="31"/>
      <c r="X39" s="31">
        <v>0</v>
      </c>
      <c r="Y39" s="31"/>
      <c r="Z39" s="31"/>
      <c r="AA39" s="31">
        <v>0</v>
      </c>
      <c r="AB39" s="31"/>
      <c r="AC39" s="31"/>
      <c r="AD39" s="31">
        <v>0</v>
      </c>
      <c r="AE39" s="31"/>
      <c r="AF39" s="31"/>
      <c r="AG39" s="31">
        <v>0</v>
      </c>
      <c r="AH39" s="31"/>
      <c r="AI39" s="31"/>
      <c r="AJ39" s="31">
        <v>0</v>
      </c>
      <c r="AK39" s="31"/>
      <c r="AL39" s="31"/>
      <c r="AM39" s="31">
        <v>0</v>
      </c>
      <c r="AN39" s="31"/>
      <c r="AO39" s="31"/>
      <c r="AP39" s="31">
        <v>0</v>
      </c>
      <c r="AQ39" s="31"/>
      <c r="AR39" s="31"/>
      <c r="AS39" s="107"/>
      <c r="AT39" s="119"/>
    </row>
    <row r="40" spans="1:46" s="29" customFormat="1" ht="51">
      <c r="A40" s="99"/>
      <c r="B40" s="94"/>
      <c r="C40" s="93"/>
      <c r="D40" s="95"/>
      <c r="E40" s="44" t="s">
        <v>59</v>
      </c>
      <c r="F40" s="38">
        <f>I40+L40+O40+R40+U40+X40+AA40+AD40+AG40+AJ40+AM40+AP40</f>
        <v>20</v>
      </c>
      <c r="G40" s="38">
        <f>J40+M40+P40+S40+V40+Y40+AB40+AE40+AH40+AK40+AN40+AQ40</f>
        <v>20</v>
      </c>
      <c r="H40" s="38">
        <f t="shared" si="40"/>
        <v>100</v>
      </c>
      <c r="I40" s="31">
        <v>0</v>
      </c>
      <c r="J40" s="31"/>
      <c r="K40" s="31"/>
      <c r="L40" s="31">
        <v>0</v>
      </c>
      <c r="M40" s="31"/>
      <c r="N40" s="31"/>
      <c r="O40" s="31">
        <v>0</v>
      </c>
      <c r="P40" s="31"/>
      <c r="Q40" s="31"/>
      <c r="R40" s="31">
        <v>0</v>
      </c>
      <c r="S40" s="31"/>
      <c r="T40" s="31"/>
      <c r="U40" s="31">
        <v>0</v>
      </c>
      <c r="V40" s="31">
        <v>0</v>
      </c>
      <c r="W40" s="31"/>
      <c r="X40" s="31">
        <v>0</v>
      </c>
      <c r="Y40" s="31"/>
      <c r="Z40" s="31"/>
      <c r="AA40" s="31">
        <v>0</v>
      </c>
      <c r="AB40" s="31"/>
      <c r="AC40" s="31"/>
      <c r="AD40" s="31">
        <v>20</v>
      </c>
      <c r="AE40" s="31">
        <v>20</v>
      </c>
      <c r="AF40" s="31">
        <f>AE40/AD40*100</f>
        <v>100</v>
      </c>
      <c r="AG40" s="31">
        <v>0</v>
      </c>
      <c r="AH40" s="31"/>
      <c r="AI40" s="31"/>
      <c r="AJ40" s="31">
        <v>0</v>
      </c>
      <c r="AK40" s="31"/>
      <c r="AL40" s="31"/>
      <c r="AM40" s="31">
        <v>0</v>
      </c>
      <c r="AN40" s="31"/>
      <c r="AO40" s="31"/>
      <c r="AP40" s="31">
        <v>0</v>
      </c>
      <c r="AQ40" s="31"/>
      <c r="AR40" s="31"/>
      <c r="AS40" s="108"/>
      <c r="AT40" s="120"/>
    </row>
    <row r="41" spans="1:46" s="27" customFormat="1" ht="12.75" customHeight="1">
      <c r="A41" s="99" t="s">
        <v>78</v>
      </c>
      <c r="B41" s="94" t="s">
        <v>89</v>
      </c>
      <c r="C41" s="93" t="s">
        <v>41</v>
      </c>
      <c r="D41" s="95" t="s">
        <v>51</v>
      </c>
      <c r="E41" s="73" t="s">
        <v>40</v>
      </c>
      <c r="F41" s="33">
        <f>F42+F43</f>
        <v>0</v>
      </c>
      <c r="G41" s="33">
        <f>G42+G43</f>
        <v>0</v>
      </c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128" t="s">
        <v>142</v>
      </c>
      <c r="AT41" s="118"/>
    </row>
    <row r="42" spans="1:46" s="29" customFormat="1" ht="38.25">
      <c r="A42" s="99"/>
      <c r="B42" s="94"/>
      <c r="C42" s="93"/>
      <c r="D42" s="95"/>
      <c r="E42" s="44" t="s">
        <v>58</v>
      </c>
      <c r="F42" s="38">
        <f>I42+L42+O42+R42+U42+X42+AA42+AD42+AG42+AJ42+AM42+AP42</f>
        <v>0</v>
      </c>
      <c r="G42" s="38">
        <f>J42+M42+P42+S42+V42+Y42+AB42+AE42+AH42+AK42+AN42+AQ42</f>
        <v>0</v>
      </c>
      <c r="H42" s="33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126"/>
      <c r="AT42" s="119"/>
    </row>
    <row r="43" spans="1:46" s="29" customFormat="1" ht="51">
      <c r="A43" s="99"/>
      <c r="B43" s="94"/>
      <c r="C43" s="93"/>
      <c r="D43" s="95"/>
      <c r="E43" s="44" t="s">
        <v>59</v>
      </c>
      <c r="F43" s="38">
        <f>I43+L43+O43+R43+U43+X43+AA43+AD43+AG43+AJ43+AM43+AP43</f>
        <v>0</v>
      </c>
      <c r="G43" s="38">
        <f>J43+M43+P43+S43+V43+Y43+AB43+AE43+AH43+AK43+AN43+AQ43</f>
        <v>0</v>
      </c>
      <c r="H43" s="33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127"/>
      <c r="AT43" s="120"/>
    </row>
    <row r="44" spans="1:46" s="27" customFormat="1" ht="14.25">
      <c r="A44" s="99" t="s">
        <v>79</v>
      </c>
      <c r="B44" s="94" t="s">
        <v>90</v>
      </c>
      <c r="C44" s="93" t="s">
        <v>41</v>
      </c>
      <c r="D44" s="95" t="s">
        <v>62</v>
      </c>
      <c r="E44" s="73" t="s">
        <v>40</v>
      </c>
      <c r="F44" s="33">
        <f>F45+F46</f>
        <v>150</v>
      </c>
      <c r="G44" s="33">
        <f>G45+G46</f>
        <v>150</v>
      </c>
      <c r="H44" s="50">
        <f>G44/F44*100</f>
        <v>100</v>
      </c>
      <c r="I44" s="30"/>
      <c r="J44" s="30"/>
      <c r="K44" s="30"/>
      <c r="L44" s="30"/>
      <c r="M44" s="30"/>
      <c r="N44" s="30"/>
      <c r="O44" s="30">
        <f>O45</f>
        <v>150</v>
      </c>
      <c r="P44" s="30">
        <f>P45</f>
        <v>150</v>
      </c>
      <c r="Q44" s="38">
        <f>P44/O44*100</f>
        <v>100</v>
      </c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106" t="s">
        <v>149</v>
      </c>
      <c r="AT44" s="118"/>
    </row>
    <row r="45" spans="1:46" s="29" customFormat="1" ht="38.25">
      <c r="A45" s="99"/>
      <c r="B45" s="94"/>
      <c r="C45" s="93"/>
      <c r="D45" s="95"/>
      <c r="E45" s="44" t="s">
        <v>58</v>
      </c>
      <c r="F45" s="38">
        <f>I45+L45+O45+R45+U45+X45+AA45+AD45+AG45+AJ45+AM45+AP45</f>
        <v>150</v>
      </c>
      <c r="G45" s="38">
        <f>J45+M45+P45+S45+V45+Y45+AB45+AE45+AH45+AK45+AN45+AQ45</f>
        <v>150</v>
      </c>
      <c r="H45" s="38">
        <f t="shared" ref="H45" si="45">G45/F45*100</f>
        <v>100</v>
      </c>
      <c r="I45" s="31"/>
      <c r="J45" s="31"/>
      <c r="K45" s="31"/>
      <c r="L45" s="31"/>
      <c r="M45" s="31"/>
      <c r="N45" s="31"/>
      <c r="O45" s="31">
        <v>150</v>
      </c>
      <c r="P45" s="31">
        <v>150</v>
      </c>
      <c r="Q45" s="36">
        <f>P45/O45*100</f>
        <v>100</v>
      </c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126"/>
      <c r="AT45" s="119"/>
    </row>
    <row r="46" spans="1:46" s="29" customFormat="1" ht="51">
      <c r="A46" s="99"/>
      <c r="B46" s="94"/>
      <c r="C46" s="93"/>
      <c r="D46" s="95"/>
      <c r="E46" s="44" t="s">
        <v>59</v>
      </c>
      <c r="F46" s="38">
        <f>I46+L46+O46+R46+U46+X46+AA46+AD46+AG46+AJ46+AM46+AP46</f>
        <v>0</v>
      </c>
      <c r="G46" s="38">
        <f>J46+M46+P46+S46+V46+Y46+AB46+AE46+AH46+AK46+AN46+AQ46</f>
        <v>0</v>
      </c>
      <c r="H46" s="50"/>
      <c r="I46" s="31"/>
      <c r="J46" s="31"/>
      <c r="K46" s="31"/>
      <c r="L46" s="31"/>
      <c r="M46" s="31"/>
      <c r="N46" s="31"/>
      <c r="O46" s="31"/>
      <c r="P46" s="31"/>
      <c r="Q46" s="31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127"/>
      <c r="AT46" s="120"/>
    </row>
    <row r="47" spans="1:46" s="29" customFormat="1" ht="65.25" customHeight="1">
      <c r="A47" s="68" t="s">
        <v>43</v>
      </c>
      <c r="B47" s="121" t="s">
        <v>98</v>
      </c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3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78"/>
      <c r="AT47" s="39"/>
    </row>
    <row r="48" spans="1:46" s="25" customFormat="1">
      <c r="A48" s="124" t="s">
        <v>91</v>
      </c>
      <c r="B48" s="125" t="s">
        <v>46</v>
      </c>
      <c r="C48" s="92"/>
      <c r="D48" s="92"/>
      <c r="E48" s="72" t="s">
        <v>40</v>
      </c>
      <c r="F48" s="75">
        <f>F49+F50</f>
        <v>201.70000000000002</v>
      </c>
      <c r="G48" s="75">
        <f>G49+G50</f>
        <v>201.70000000000002</v>
      </c>
      <c r="H48" s="50">
        <f>G48/F48*100</f>
        <v>100</v>
      </c>
      <c r="I48" s="76">
        <f>I49+I50</f>
        <v>0</v>
      </c>
      <c r="J48" s="76">
        <f t="shared" ref="J48:AQ48" si="46">J49+J50</f>
        <v>0</v>
      </c>
      <c r="K48" s="76"/>
      <c r="L48" s="76">
        <f t="shared" si="46"/>
        <v>0</v>
      </c>
      <c r="M48" s="76">
        <f t="shared" si="46"/>
        <v>0</v>
      </c>
      <c r="N48" s="76"/>
      <c r="O48" s="76">
        <f t="shared" si="46"/>
        <v>0</v>
      </c>
      <c r="P48" s="76">
        <f t="shared" si="46"/>
        <v>0</v>
      </c>
      <c r="Q48" s="76"/>
      <c r="R48" s="76">
        <f t="shared" si="46"/>
        <v>0</v>
      </c>
      <c r="S48" s="76">
        <f t="shared" si="46"/>
        <v>0</v>
      </c>
      <c r="T48" s="76"/>
      <c r="U48" s="76">
        <f t="shared" si="46"/>
        <v>39.9</v>
      </c>
      <c r="V48" s="76">
        <f t="shared" si="46"/>
        <v>39.9</v>
      </c>
      <c r="W48" s="76">
        <f>V48/U48*100</f>
        <v>100</v>
      </c>
      <c r="X48" s="76">
        <f t="shared" si="46"/>
        <v>0</v>
      </c>
      <c r="Y48" s="76">
        <f t="shared" si="46"/>
        <v>0</v>
      </c>
      <c r="Z48" s="76"/>
      <c r="AA48" s="76">
        <f t="shared" si="46"/>
        <v>0</v>
      </c>
      <c r="AB48" s="76">
        <f t="shared" si="46"/>
        <v>0</v>
      </c>
      <c r="AC48" s="76"/>
      <c r="AD48" s="76">
        <f t="shared" si="46"/>
        <v>0</v>
      </c>
      <c r="AE48" s="76">
        <f t="shared" si="46"/>
        <v>0</v>
      </c>
      <c r="AF48" s="76"/>
      <c r="AG48" s="76">
        <f t="shared" si="46"/>
        <v>161.80000000000001</v>
      </c>
      <c r="AH48" s="76">
        <f t="shared" si="46"/>
        <v>161.80000000000001</v>
      </c>
      <c r="AI48" s="76">
        <f>AH48/AG48*100</f>
        <v>100</v>
      </c>
      <c r="AJ48" s="76">
        <f t="shared" si="46"/>
        <v>0</v>
      </c>
      <c r="AK48" s="76">
        <f t="shared" si="46"/>
        <v>0</v>
      </c>
      <c r="AL48" s="76"/>
      <c r="AM48" s="76">
        <f t="shared" si="46"/>
        <v>0</v>
      </c>
      <c r="AN48" s="76">
        <f t="shared" si="46"/>
        <v>0</v>
      </c>
      <c r="AO48" s="76"/>
      <c r="AP48" s="76">
        <f t="shared" si="46"/>
        <v>0</v>
      </c>
      <c r="AQ48" s="76">
        <f t="shared" si="46"/>
        <v>0</v>
      </c>
      <c r="AR48" s="76"/>
      <c r="AS48" s="77"/>
      <c r="AT48" s="77"/>
    </row>
    <row r="49" spans="1:46" s="25" customFormat="1" ht="42.75">
      <c r="A49" s="124"/>
      <c r="B49" s="125"/>
      <c r="C49" s="92"/>
      <c r="D49" s="92"/>
      <c r="E49" s="74" t="s">
        <v>58</v>
      </c>
      <c r="F49" s="50">
        <f>I49+L49+O49+R49+U49+X49+AA49+AD49+AG49+AJ49+AM49+AP49</f>
        <v>161.80000000000001</v>
      </c>
      <c r="G49" s="50">
        <f>J49+M49+P49+S49+V49+Y49+AB49+AE49+AH49+AK49+AN49+AQ49</f>
        <v>161.80000000000001</v>
      </c>
      <c r="H49" s="50">
        <f t="shared" ref="H49:H50" si="47">G49/F49*100</f>
        <v>100</v>
      </c>
      <c r="I49" s="76">
        <f>I52+I55</f>
        <v>0</v>
      </c>
      <c r="J49" s="76">
        <f t="shared" ref="J49:Y50" si="48">J52+J55</f>
        <v>0</v>
      </c>
      <c r="K49" s="76"/>
      <c r="L49" s="76">
        <f t="shared" si="48"/>
        <v>0</v>
      </c>
      <c r="M49" s="76">
        <f t="shared" si="48"/>
        <v>0</v>
      </c>
      <c r="N49" s="76"/>
      <c r="O49" s="76">
        <f t="shared" si="48"/>
        <v>0</v>
      </c>
      <c r="P49" s="76">
        <f t="shared" si="48"/>
        <v>0</v>
      </c>
      <c r="Q49" s="76"/>
      <c r="R49" s="76">
        <f t="shared" si="48"/>
        <v>0</v>
      </c>
      <c r="S49" s="76">
        <f t="shared" si="48"/>
        <v>0</v>
      </c>
      <c r="T49" s="76"/>
      <c r="U49" s="76">
        <f t="shared" si="48"/>
        <v>0</v>
      </c>
      <c r="V49" s="76">
        <f t="shared" si="48"/>
        <v>0</v>
      </c>
      <c r="W49" s="76"/>
      <c r="X49" s="76">
        <f t="shared" si="48"/>
        <v>0</v>
      </c>
      <c r="Y49" s="76">
        <f t="shared" si="48"/>
        <v>0</v>
      </c>
      <c r="Z49" s="76"/>
      <c r="AA49" s="76">
        <f t="shared" ref="R49:AQ50" si="49">AA52+AA55</f>
        <v>0</v>
      </c>
      <c r="AB49" s="76">
        <f t="shared" si="49"/>
        <v>0</v>
      </c>
      <c r="AC49" s="76"/>
      <c r="AD49" s="76">
        <f>AD52+AD55+AD58</f>
        <v>0</v>
      </c>
      <c r="AE49" s="76">
        <f t="shared" si="49"/>
        <v>0</v>
      </c>
      <c r="AF49" s="76"/>
      <c r="AG49" s="76">
        <f>AG52+AG55+AG58</f>
        <v>161.80000000000001</v>
      </c>
      <c r="AH49" s="76">
        <f>AH52+AH55+AH58</f>
        <v>161.80000000000001</v>
      </c>
      <c r="AI49" s="76">
        <f>AH49/AG49*100</f>
        <v>100</v>
      </c>
      <c r="AJ49" s="76">
        <f t="shared" si="49"/>
        <v>0</v>
      </c>
      <c r="AK49" s="76">
        <f t="shared" si="49"/>
        <v>0</v>
      </c>
      <c r="AL49" s="76"/>
      <c r="AM49" s="76">
        <f t="shared" si="49"/>
        <v>0</v>
      </c>
      <c r="AN49" s="76">
        <f t="shared" si="49"/>
        <v>0</v>
      </c>
      <c r="AO49" s="76"/>
      <c r="AP49" s="76">
        <f t="shared" si="49"/>
        <v>0</v>
      </c>
      <c r="AQ49" s="76">
        <f t="shared" si="49"/>
        <v>0</v>
      </c>
      <c r="AR49" s="76"/>
      <c r="AS49" s="77"/>
      <c r="AT49" s="77"/>
    </row>
    <row r="50" spans="1:46" s="25" customFormat="1" ht="71.25">
      <c r="A50" s="124"/>
      <c r="B50" s="125"/>
      <c r="C50" s="92"/>
      <c r="D50" s="92"/>
      <c r="E50" s="74" t="s">
        <v>59</v>
      </c>
      <c r="F50" s="50">
        <f>I50+L50+O50+R50+U50+X50+AA50+AD50+AG50+AJ50+AM50+AP50</f>
        <v>39.9</v>
      </c>
      <c r="G50" s="50">
        <f>J50+M50+P50+S50+V50+Y50+AB50+AE50+AH50+AK50+AN50+AQ50</f>
        <v>39.9</v>
      </c>
      <c r="H50" s="50">
        <f t="shared" si="47"/>
        <v>100</v>
      </c>
      <c r="I50" s="76">
        <f>I53+I56</f>
        <v>0</v>
      </c>
      <c r="J50" s="76">
        <f t="shared" si="48"/>
        <v>0</v>
      </c>
      <c r="K50" s="76"/>
      <c r="L50" s="76">
        <f t="shared" si="48"/>
        <v>0</v>
      </c>
      <c r="M50" s="76">
        <f t="shared" si="48"/>
        <v>0</v>
      </c>
      <c r="N50" s="76"/>
      <c r="O50" s="76">
        <f t="shared" si="48"/>
        <v>0</v>
      </c>
      <c r="P50" s="76">
        <f t="shared" si="48"/>
        <v>0</v>
      </c>
      <c r="Q50" s="76"/>
      <c r="R50" s="76">
        <f t="shared" si="49"/>
        <v>0</v>
      </c>
      <c r="S50" s="76">
        <f t="shared" si="49"/>
        <v>0</v>
      </c>
      <c r="T50" s="76"/>
      <c r="U50" s="76">
        <f t="shared" si="49"/>
        <v>39.9</v>
      </c>
      <c r="V50" s="76">
        <f t="shared" si="49"/>
        <v>39.9</v>
      </c>
      <c r="W50" s="76">
        <f>V50/U50*100</f>
        <v>100</v>
      </c>
      <c r="X50" s="76">
        <f t="shared" si="49"/>
        <v>0</v>
      </c>
      <c r="Y50" s="76">
        <f t="shared" si="49"/>
        <v>0</v>
      </c>
      <c r="Z50" s="76"/>
      <c r="AA50" s="76">
        <f t="shared" si="49"/>
        <v>0</v>
      </c>
      <c r="AB50" s="76">
        <f t="shared" si="49"/>
        <v>0</v>
      </c>
      <c r="AC50" s="76"/>
      <c r="AD50" s="76">
        <f t="shared" si="49"/>
        <v>0</v>
      </c>
      <c r="AE50" s="76">
        <f t="shared" si="49"/>
        <v>0</v>
      </c>
      <c r="AF50" s="76"/>
      <c r="AG50" s="76">
        <f t="shared" si="49"/>
        <v>0</v>
      </c>
      <c r="AH50" s="76">
        <f t="shared" si="49"/>
        <v>0</v>
      </c>
      <c r="AI50" s="76"/>
      <c r="AJ50" s="76">
        <f t="shared" si="49"/>
        <v>0</v>
      </c>
      <c r="AK50" s="76">
        <f t="shared" si="49"/>
        <v>0</v>
      </c>
      <c r="AL50" s="76"/>
      <c r="AM50" s="76">
        <f t="shared" si="49"/>
        <v>0</v>
      </c>
      <c r="AN50" s="76">
        <f t="shared" si="49"/>
        <v>0</v>
      </c>
      <c r="AO50" s="76"/>
      <c r="AP50" s="76">
        <f t="shared" si="49"/>
        <v>0</v>
      </c>
      <c r="AQ50" s="76">
        <f t="shared" si="49"/>
        <v>0</v>
      </c>
      <c r="AR50" s="76"/>
      <c r="AS50" s="77"/>
      <c r="AT50" s="77"/>
    </row>
    <row r="51" spans="1:46" s="27" customFormat="1" ht="12.75" customHeight="1">
      <c r="A51" s="99" t="s">
        <v>93</v>
      </c>
      <c r="B51" s="94" t="s">
        <v>92</v>
      </c>
      <c r="C51" s="95" t="s">
        <v>50</v>
      </c>
      <c r="D51" s="95" t="s">
        <v>51</v>
      </c>
      <c r="E51" s="73" t="s">
        <v>40</v>
      </c>
      <c r="F51" s="33">
        <f>F52+F53</f>
        <v>0</v>
      </c>
      <c r="G51" s="33">
        <f>G52+G53</f>
        <v>0</v>
      </c>
      <c r="H51" s="32"/>
      <c r="I51" s="30">
        <f>I52+I53</f>
        <v>0</v>
      </c>
      <c r="J51" s="30">
        <f t="shared" ref="J51:P51" si="50">J52+J53</f>
        <v>0</v>
      </c>
      <c r="K51" s="30"/>
      <c r="L51" s="30">
        <f t="shared" si="50"/>
        <v>0</v>
      </c>
      <c r="M51" s="30">
        <f t="shared" si="50"/>
        <v>0</v>
      </c>
      <c r="N51" s="30"/>
      <c r="O51" s="30">
        <f t="shared" si="50"/>
        <v>0</v>
      </c>
      <c r="P51" s="30">
        <f t="shared" si="50"/>
        <v>0</v>
      </c>
      <c r="Q51" s="30"/>
      <c r="R51" s="30">
        <f>R52+R53</f>
        <v>0</v>
      </c>
      <c r="S51" s="30">
        <f t="shared" ref="S51:Y51" si="51">S52+S53</f>
        <v>0</v>
      </c>
      <c r="T51" s="30"/>
      <c r="U51" s="30">
        <f t="shared" si="51"/>
        <v>0</v>
      </c>
      <c r="V51" s="30">
        <f t="shared" si="51"/>
        <v>0</v>
      </c>
      <c r="W51" s="30"/>
      <c r="X51" s="30">
        <f t="shared" si="51"/>
        <v>0</v>
      </c>
      <c r="Y51" s="30">
        <f t="shared" si="51"/>
        <v>0</v>
      </c>
      <c r="Z51" s="30"/>
      <c r="AA51" s="30">
        <f>AA52+AA53</f>
        <v>0</v>
      </c>
      <c r="AB51" s="30">
        <f t="shared" ref="AB51:AH51" si="52">AB52+AB53</f>
        <v>0</v>
      </c>
      <c r="AC51" s="30"/>
      <c r="AD51" s="30">
        <f t="shared" si="52"/>
        <v>0</v>
      </c>
      <c r="AE51" s="30">
        <f t="shared" si="52"/>
        <v>0</v>
      </c>
      <c r="AF51" s="30"/>
      <c r="AG51" s="30">
        <f t="shared" si="52"/>
        <v>0</v>
      </c>
      <c r="AH51" s="30">
        <f t="shared" si="52"/>
        <v>0</v>
      </c>
      <c r="AI51" s="30"/>
      <c r="AJ51" s="30">
        <f>AJ52+AJ53</f>
        <v>0</v>
      </c>
      <c r="AK51" s="30">
        <f t="shared" ref="AK51:AQ51" si="53">AK52+AK53</f>
        <v>0</v>
      </c>
      <c r="AL51" s="30"/>
      <c r="AM51" s="30">
        <f t="shared" si="53"/>
        <v>0</v>
      </c>
      <c r="AN51" s="30">
        <f t="shared" si="53"/>
        <v>0</v>
      </c>
      <c r="AO51" s="30"/>
      <c r="AP51" s="30">
        <f t="shared" si="53"/>
        <v>0</v>
      </c>
      <c r="AQ51" s="30">
        <f t="shared" si="53"/>
        <v>0</v>
      </c>
      <c r="AR51" s="30"/>
      <c r="AS51" s="128" t="s">
        <v>142</v>
      </c>
      <c r="AT51" s="103"/>
    </row>
    <row r="52" spans="1:46" s="29" customFormat="1" ht="38.25">
      <c r="A52" s="99"/>
      <c r="B52" s="94"/>
      <c r="C52" s="95"/>
      <c r="D52" s="95"/>
      <c r="E52" s="44" t="s">
        <v>58</v>
      </c>
      <c r="F52" s="38">
        <f>I52+L52+O52+R52+U52+X52+AA52+AD52+AG52+AJ52+AM52+AP52</f>
        <v>0</v>
      </c>
      <c r="G52" s="38">
        <f>J52+M52+P52+S52+V52+Y52+AB52+AE52+AH52+AK52+AN52+AQ52</f>
        <v>0</v>
      </c>
      <c r="H52" s="32"/>
      <c r="I52" s="31">
        <v>0</v>
      </c>
      <c r="J52" s="31"/>
      <c r="K52" s="31"/>
      <c r="L52" s="31">
        <v>0</v>
      </c>
      <c r="M52" s="31"/>
      <c r="N52" s="31"/>
      <c r="O52" s="31">
        <v>0</v>
      </c>
      <c r="P52" s="31"/>
      <c r="Q52" s="31"/>
      <c r="R52" s="31">
        <v>0</v>
      </c>
      <c r="S52" s="31"/>
      <c r="T52" s="31"/>
      <c r="U52" s="31">
        <v>0</v>
      </c>
      <c r="V52" s="31"/>
      <c r="W52" s="31"/>
      <c r="X52" s="31">
        <v>0</v>
      </c>
      <c r="Y52" s="31"/>
      <c r="Z52" s="31"/>
      <c r="AA52" s="31">
        <v>0</v>
      </c>
      <c r="AB52" s="31"/>
      <c r="AC52" s="31"/>
      <c r="AD52" s="31">
        <v>0</v>
      </c>
      <c r="AE52" s="31"/>
      <c r="AF52" s="31"/>
      <c r="AG52" s="31"/>
      <c r="AH52" s="31"/>
      <c r="AI52" s="31"/>
      <c r="AJ52" s="31">
        <v>0</v>
      </c>
      <c r="AK52" s="31"/>
      <c r="AL52" s="31"/>
      <c r="AM52" s="31"/>
      <c r="AN52" s="31"/>
      <c r="AO52" s="31"/>
      <c r="AP52" s="31"/>
      <c r="AQ52" s="31"/>
      <c r="AR52" s="31"/>
      <c r="AS52" s="126"/>
      <c r="AT52" s="104"/>
    </row>
    <row r="53" spans="1:46" s="29" customFormat="1" ht="51">
      <c r="A53" s="99"/>
      <c r="B53" s="94"/>
      <c r="C53" s="95"/>
      <c r="D53" s="95"/>
      <c r="E53" s="44" t="s">
        <v>59</v>
      </c>
      <c r="F53" s="38">
        <f>I53+L53+O53+R53+U53+X53+AA53+AD53+AG53+AJ53+AM53+AP53</f>
        <v>0</v>
      </c>
      <c r="G53" s="38">
        <f>J53+M53+P53+S53+V53+Y53+AB53+AE53+AH53+AK53+AN53+AQ53</f>
        <v>0</v>
      </c>
      <c r="H53" s="32"/>
      <c r="I53" s="31">
        <v>0</v>
      </c>
      <c r="J53" s="31"/>
      <c r="K53" s="31"/>
      <c r="L53" s="31">
        <v>0</v>
      </c>
      <c r="M53" s="31"/>
      <c r="N53" s="31"/>
      <c r="O53" s="31">
        <v>0</v>
      </c>
      <c r="P53" s="31"/>
      <c r="Q53" s="31"/>
      <c r="R53" s="31">
        <v>0</v>
      </c>
      <c r="S53" s="31"/>
      <c r="T53" s="31"/>
      <c r="U53" s="31">
        <v>0</v>
      </c>
      <c r="V53" s="31"/>
      <c r="W53" s="31"/>
      <c r="X53" s="31">
        <v>0</v>
      </c>
      <c r="Y53" s="31"/>
      <c r="Z53" s="31"/>
      <c r="AA53" s="31">
        <v>0</v>
      </c>
      <c r="AB53" s="31"/>
      <c r="AC53" s="31"/>
      <c r="AD53" s="31">
        <v>0</v>
      </c>
      <c r="AE53" s="31"/>
      <c r="AF53" s="31"/>
      <c r="AG53" s="31"/>
      <c r="AH53" s="31"/>
      <c r="AI53" s="31"/>
      <c r="AJ53" s="31">
        <v>0</v>
      </c>
      <c r="AK53" s="31"/>
      <c r="AL53" s="31"/>
      <c r="AM53" s="31"/>
      <c r="AN53" s="31"/>
      <c r="AO53" s="31"/>
      <c r="AP53" s="31"/>
      <c r="AQ53" s="31"/>
      <c r="AR53" s="31"/>
      <c r="AS53" s="127"/>
      <c r="AT53" s="105"/>
    </row>
    <row r="54" spans="1:46" s="27" customFormat="1" ht="12.75">
      <c r="A54" s="99" t="s">
        <v>96</v>
      </c>
      <c r="B54" s="94" t="s">
        <v>94</v>
      </c>
      <c r="C54" s="95" t="s">
        <v>50</v>
      </c>
      <c r="D54" s="95" t="s">
        <v>54</v>
      </c>
      <c r="E54" s="73" t="s">
        <v>40</v>
      </c>
      <c r="F54" s="33">
        <f>F55+F56</f>
        <v>39.9</v>
      </c>
      <c r="G54" s="33">
        <f>G55+G56</f>
        <v>39.9</v>
      </c>
      <c r="H54" s="34">
        <f>G54/F54*100</f>
        <v>100</v>
      </c>
      <c r="I54" s="30">
        <f t="shared" ref="I54:Y54" si="54">I55+I56</f>
        <v>0</v>
      </c>
      <c r="J54" s="30">
        <f t="shared" si="54"/>
        <v>0</v>
      </c>
      <c r="K54" s="30"/>
      <c r="L54" s="30">
        <f t="shared" si="54"/>
        <v>0</v>
      </c>
      <c r="M54" s="30">
        <f t="shared" si="54"/>
        <v>0</v>
      </c>
      <c r="N54" s="30"/>
      <c r="O54" s="30">
        <f t="shared" si="54"/>
        <v>0</v>
      </c>
      <c r="P54" s="30">
        <f t="shared" si="54"/>
        <v>0</v>
      </c>
      <c r="Q54" s="30"/>
      <c r="R54" s="30">
        <f t="shared" si="54"/>
        <v>0</v>
      </c>
      <c r="S54" s="30">
        <f t="shared" si="54"/>
        <v>0</v>
      </c>
      <c r="T54" s="30"/>
      <c r="U54" s="30">
        <f t="shared" si="54"/>
        <v>39.9</v>
      </c>
      <c r="V54" s="30">
        <f t="shared" si="54"/>
        <v>39.9</v>
      </c>
      <c r="W54" s="30">
        <f>V54/U54*100</f>
        <v>100</v>
      </c>
      <c r="X54" s="30">
        <f t="shared" si="54"/>
        <v>0</v>
      </c>
      <c r="Y54" s="30">
        <f t="shared" si="54"/>
        <v>0</v>
      </c>
      <c r="Z54" s="30"/>
      <c r="AA54" s="30">
        <f>AA55+AA56</f>
        <v>0</v>
      </c>
      <c r="AB54" s="30">
        <f t="shared" ref="AB54:AH54" si="55">AB55+AB56</f>
        <v>0</v>
      </c>
      <c r="AC54" s="30"/>
      <c r="AD54" s="30">
        <f t="shared" si="55"/>
        <v>0</v>
      </c>
      <c r="AE54" s="30">
        <f t="shared" si="55"/>
        <v>0</v>
      </c>
      <c r="AF54" s="30"/>
      <c r="AG54" s="30">
        <f t="shared" si="55"/>
        <v>0</v>
      </c>
      <c r="AH54" s="30">
        <f t="shared" si="55"/>
        <v>0</v>
      </c>
      <c r="AI54" s="30"/>
      <c r="AJ54" s="30">
        <f>AJ55+AJ56</f>
        <v>0</v>
      </c>
      <c r="AK54" s="30">
        <f t="shared" ref="AK54:AQ54" si="56">AK55+AK56</f>
        <v>0</v>
      </c>
      <c r="AL54" s="30"/>
      <c r="AM54" s="30">
        <f t="shared" si="56"/>
        <v>0</v>
      </c>
      <c r="AN54" s="30">
        <f t="shared" si="56"/>
        <v>0</v>
      </c>
      <c r="AO54" s="30"/>
      <c r="AP54" s="30">
        <f t="shared" si="56"/>
        <v>0</v>
      </c>
      <c r="AQ54" s="30">
        <f t="shared" si="56"/>
        <v>0</v>
      </c>
      <c r="AR54" s="30"/>
      <c r="AS54" s="115" t="s">
        <v>143</v>
      </c>
      <c r="AT54" s="103"/>
    </row>
    <row r="55" spans="1:46" s="29" customFormat="1" ht="38.25">
      <c r="A55" s="99"/>
      <c r="B55" s="94"/>
      <c r="C55" s="95"/>
      <c r="D55" s="95"/>
      <c r="E55" s="44" t="s">
        <v>58</v>
      </c>
      <c r="F55" s="38">
        <f>I55+L55+O55+R55+U55+X55+AA55+AD55+AG55+AJ55+AM55+AP55</f>
        <v>0</v>
      </c>
      <c r="G55" s="38">
        <f>J55+M55+P55+S55+V55+Y55+AB55+AE55+AH55+AK55+AN55+AQ55</f>
        <v>0</v>
      </c>
      <c r="H55" s="32"/>
      <c r="I55" s="31">
        <v>0</v>
      </c>
      <c r="J55" s="31"/>
      <c r="K55" s="31"/>
      <c r="L55" s="31">
        <v>0</v>
      </c>
      <c r="M55" s="31"/>
      <c r="N55" s="31"/>
      <c r="O55" s="31">
        <v>0</v>
      </c>
      <c r="P55" s="31"/>
      <c r="Q55" s="31"/>
      <c r="R55" s="31">
        <v>0</v>
      </c>
      <c r="S55" s="31"/>
      <c r="T55" s="31"/>
      <c r="U55" s="31">
        <v>0</v>
      </c>
      <c r="V55" s="31"/>
      <c r="W55" s="31"/>
      <c r="X55" s="31">
        <v>0</v>
      </c>
      <c r="Y55" s="31"/>
      <c r="Z55" s="31"/>
      <c r="AA55" s="31">
        <v>0</v>
      </c>
      <c r="AB55" s="31"/>
      <c r="AC55" s="31"/>
      <c r="AD55" s="31">
        <v>0</v>
      </c>
      <c r="AE55" s="31"/>
      <c r="AF55" s="31"/>
      <c r="AG55" s="31">
        <v>0</v>
      </c>
      <c r="AH55" s="31"/>
      <c r="AI55" s="31"/>
      <c r="AJ55" s="31">
        <v>0</v>
      </c>
      <c r="AK55" s="31"/>
      <c r="AL55" s="31"/>
      <c r="AM55" s="31"/>
      <c r="AN55" s="31"/>
      <c r="AO55" s="31"/>
      <c r="AP55" s="31"/>
      <c r="AQ55" s="31"/>
      <c r="AR55" s="31"/>
      <c r="AS55" s="113"/>
      <c r="AT55" s="104"/>
    </row>
    <row r="56" spans="1:46" s="29" customFormat="1" ht="51">
      <c r="A56" s="99"/>
      <c r="B56" s="94"/>
      <c r="C56" s="95"/>
      <c r="D56" s="95"/>
      <c r="E56" s="44" t="s">
        <v>59</v>
      </c>
      <c r="F56" s="38">
        <f>I56+L56+O56+R56+U56+X56+AA56+AD56+AG56+AJ56+AM56+AP56</f>
        <v>39.9</v>
      </c>
      <c r="G56" s="38">
        <f>J56+M56+P56+S56+V56+Y56+AB56+AE56+AH56+AK56+AN56+AQ56</f>
        <v>39.9</v>
      </c>
      <c r="H56" s="34">
        <f>G56/F56*100</f>
        <v>100</v>
      </c>
      <c r="I56" s="31">
        <v>0</v>
      </c>
      <c r="J56" s="31"/>
      <c r="K56" s="31"/>
      <c r="L56" s="31">
        <v>0</v>
      </c>
      <c r="M56" s="31"/>
      <c r="N56" s="31"/>
      <c r="O56" s="31">
        <v>0</v>
      </c>
      <c r="P56" s="31"/>
      <c r="Q56" s="31"/>
      <c r="R56" s="31">
        <v>0</v>
      </c>
      <c r="S56" s="31"/>
      <c r="T56" s="31"/>
      <c r="U56" s="31">
        <v>39.9</v>
      </c>
      <c r="V56" s="31">
        <v>39.9</v>
      </c>
      <c r="W56" s="31">
        <f>V56/U56*100</f>
        <v>100</v>
      </c>
      <c r="X56" s="31">
        <v>0</v>
      </c>
      <c r="Y56" s="31"/>
      <c r="Z56" s="31"/>
      <c r="AA56" s="31">
        <v>0</v>
      </c>
      <c r="AB56" s="31"/>
      <c r="AC56" s="31"/>
      <c r="AD56" s="31">
        <v>0</v>
      </c>
      <c r="AE56" s="31"/>
      <c r="AF56" s="31"/>
      <c r="AG56" s="31">
        <v>0</v>
      </c>
      <c r="AH56" s="31"/>
      <c r="AI56" s="31"/>
      <c r="AJ56" s="31">
        <v>0</v>
      </c>
      <c r="AK56" s="31"/>
      <c r="AL56" s="31"/>
      <c r="AM56" s="31"/>
      <c r="AN56" s="31"/>
      <c r="AO56" s="31"/>
      <c r="AP56" s="31"/>
      <c r="AQ56" s="31"/>
      <c r="AR56" s="31"/>
      <c r="AS56" s="114"/>
      <c r="AT56" s="105"/>
    </row>
    <row r="57" spans="1:46" s="27" customFormat="1" ht="21" customHeight="1">
      <c r="A57" s="99" t="s">
        <v>97</v>
      </c>
      <c r="B57" s="94" t="s">
        <v>95</v>
      </c>
      <c r="C57" s="95" t="s">
        <v>50</v>
      </c>
      <c r="D57" s="95" t="s">
        <v>60</v>
      </c>
      <c r="E57" s="73" t="s">
        <v>40</v>
      </c>
      <c r="F57" s="38">
        <f>F58</f>
        <v>161.80000000000001</v>
      </c>
      <c r="G57" s="38">
        <f>G58</f>
        <v>161.80000000000001</v>
      </c>
      <c r="H57" s="34">
        <f>G57/F57*100</f>
        <v>100</v>
      </c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>
        <f>AD58</f>
        <v>0</v>
      </c>
      <c r="AE57" s="30"/>
      <c r="AF57" s="30"/>
      <c r="AG57" s="30">
        <f>AG58</f>
        <v>161.80000000000001</v>
      </c>
      <c r="AH57" s="30">
        <f>AH58</f>
        <v>161.80000000000001</v>
      </c>
      <c r="AI57" s="30">
        <f>AH57/AG57*100</f>
        <v>100</v>
      </c>
      <c r="AJ57" s="30"/>
      <c r="AK57" s="30"/>
      <c r="AL57" s="30"/>
      <c r="AM57" s="30"/>
      <c r="AN57" s="30"/>
      <c r="AO57" s="30"/>
      <c r="AP57" s="30"/>
      <c r="AQ57" s="30"/>
      <c r="AR57" s="30"/>
      <c r="AS57" s="115" t="s">
        <v>144</v>
      </c>
      <c r="AT57" s="103"/>
    </row>
    <row r="58" spans="1:46" s="29" customFormat="1" ht="38.25">
      <c r="A58" s="99"/>
      <c r="B58" s="94"/>
      <c r="C58" s="95"/>
      <c r="D58" s="95"/>
      <c r="E58" s="44" t="s">
        <v>58</v>
      </c>
      <c r="F58" s="38">
        <f>I58+L58+O58+R58+U58+X58+AA58+AD58+AG58+AJ58+AM58+AP58</f>
        <v>161.80000000000001</v>
      </c>
      <c r="G58" s="38">
        <f>J58+M58+P58+S58+V58+Y58+AB58+AE58+AH58+AK58+AN58+AQ58</f>
        <v>161.80000000000001</v>
      </c>
      <c r="H58" s="34">
        <f>G58/F58*100</f>
        <v>100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>
        <v>161.80000000000001</v>
      </c>
      <c r="AH58" s="31">
        <v>161.80000000000001</v>
      </c>
      <c r="AI58" s="31">
        <f>AH58/AG58*100</f>
        <v>100</v>
      </c>
      <c r="AJ58" s="31"/>
      <c r="AK58" s="31"/>
      <c r="AL58" s="31"/>
      <c r="AM58" s="31"/>
      <c r="AN58" s="31"/>
      <c r="AO58" s="31"/>
      <c r="AP58" s="31"/>
      <c r="AQ58" s="31"/>
      <c r="AR58" s="31"/>
      <c r="AS58" s="116"/>
      <c r="AT58" s="104"/>
    </row>
    <row r="59" spans="1:46" s="29" customFormat="1" ht="51">
      <c r="A59" s="99"/>
      <c r="B59" s="94"/>
      <c r="C59" s="95"/>
      <c r="D59" s="95"/>
      <c r="E59" s="44" t="s">
        <v>59</v>
      </c>
      <c r="F59" s="38"/>
      <c r="G59" s="38"/>
      <c r="H59" s="32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117"/>
      <c r="AT59" s="105"/>
    </row>
    <row r="60" spans="1:46" s="29" customFormat="1" ht="63" customHeight="1" thickBot="1">
      <c r="A60" s="68" t="s">
        <v>100</v>
      </c>
      <c r="B60" s="129" t="s">
        <v>99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1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3"/>
      <c r="AT60" s="35"/>
    </row>
    <row r="61" spans="1:46" s="25" customFormat="1" ht="15.75" thickBot="1">
      <c r="A61" s="124" t="s">
        <v>101</v>
      </c>
      <c r="B61" s="125" t="s">
        <v>47</v>
      </c>
      <c r="C61" s="132"/>
      <c r="D61" s="92"/>
      <c r="E61" s="72" t="s">
        <v>40</v>
      </c>
      <c r="F61" s="79">
        <f>F62+F63+F64</f>
        <v>122186.6</v>
      </c>
      <c r="G61" s="79">
        <f>G62+G63+G64</f>
        <v>80908.5</v>
      </c>
      <c r="H61" s="80">
        <f>G61/F61*100</f>
        <v>66.217162929486534</v>
      </c>
      <c r="I61" s="81">
        <f>I62+I63</f>
        <v>0</v>
      </c>
      <c r="J61" s="81">
        <f t="shared" ref="J61:AQ61" si="57">J62+J63</f>
        <v>0</v>
      </c>
      <c r="K61" s="81"/>
      <c r="L61" s="81">
        <f t="shared" si="57"/>
        <v>92</v>
      </c>
      <c r="M61" s="81">
        <f t="shared" si="57"/>
        <v>92</v>
      </c>
      <c r="N61" s="80">
        <f>M61/L61*100</f>
        <v>100</v>
      </c>
      <c r="O61" s="81">
        <f t="shared" si="57"/>
        <v>0</v>
      </c>
      <c r="P61" s="81">
        <f t="shared" si="57"/>
        <v>0</v>
      </c>
      <c r="Q61" s="81"/>
      <c r="R61" s="82">
        <f t="shared" si="57"/>
        <v>44</v>
      </c>
      <c r="S61" s="82">
        <f t="shared" si="57"/>
        <v>44</v>
      </c>
      <c r="T61" s="82">
        <f t="shared" ref="T61" si="58">S61/R61*100</f>
        <v>100</v>
      </c>
      <c r="U61" s="81">
        <f t="shared" si="57"/>
        <v>756.5</v>
      </c>
      <c r="V61" s="81">
        <f t="shared" si="57"/>
        <v>131.30000000000001</v>
      </c>
      <c r="W61" s="83">
        <f t="shared" ref="W61" si="59">V61/U61*100</f>
        <v>17.35624586913417</v>
      </c>
      <c r="X61" s="81">
        <f t="shared" si="57"/>
        <v>908.5</v>
      </c>
      <c r="Y61" s="81">
        <f t="shared" si="57"/>
        <v>1533.6999999999998</v>
      </c>
      <c r="Z61" s="82">
        <f>Y61/X61*100</f>
        <v>168.81673087506877</v>
      </c>
      <c r="AA61" s="81">
        <f t="shared" si="57"/>
        <v>0</v>
      </c>
      <c r="AB61" s="81">
        <f t="shared" si="57"/>
        <v>0</v>
      </c>
      <c r="AC61" s="81"/>
      <c r="AD61" s="81">
        <f>AD62+AD63+AD64</f>
        <v>16000</v>
      </c>
      <c r="AE61" s="81">
        <f>AE62+AE63+AE64</f>
        <v>16000</v>
      </c>
      <c r="AF61" s="83">
        <f>AE61/AD61*100</f>
        <v>100</v>
      </c>
      <c r="AG61" s="81">
        <f>AG62+AG63+AG64</f>
        <v>65280</v>
      </c>
      <c r="AH61" s="81">
        <f>AH62+AH63+AH64</f>
        <v>27654</v>
      </c>
      <c r="AI61" s="83">
        <f>AH61/AG61*100</f>
        <v>42.362132352941181</v>
      </c>
      <c r="AJ61" s="81">
        <f>AJ62+AJ63+AJ64</f>
        <v>38000</v>
      </c>
      <c r="AK61" s="81">
        <f>AK62+AK63+AK64</f>
        <v>32847.9</v>
      </c>
      <c r="AL61" s="81">
        <f>AK61/AJ61*100</f>
        <v>86.441842105263163</v>
      </c>
      <c r="AM61" s="81">
        <f t="shared" si="57"/>
        <v>458.4</v>
      </c>
      <c r="AN61" s="81">
        <f t="shared" si="57"/>
        <v>458.4</v>
      </c>
      <c r="AO61" s="81">
        <f>AN61/AM61*100</f>
        <v>100</v>
      </c>
      <c r="AP61" s="81">
        <f t="shared" si="57"/>
        <v>647.20000000000005</v>
      </c>
      <c r="AQ61" s="81">
        <f t="shared" si="57"/>
        <v>647.20000000000005</v>
      </c>
      <c r="AR61" s="81">
        <f>AQ61/AP61*100</f>
        <v>100</v>
      </c>
      <c r="AS61" s="84"/>
      <c r="AT61" s="84"/>
    </row>
    <row r="62" spans="1:46" s="25" customFormat="1" ht="42.75">
      <c r="A62" s="124"/>
      <c r="B62" s="125"/>
      <c r="C62" s="133"/>
      <c r="D62" s="92"/>
      <c r="E62" s="74" t="s">
        <v>58</v>
      </c>
      <c r="F62" s="85">
        <f>I62+L62+O62+R62+U62+X62+AA62+AD62+AG62+AJ62+AM62+AP62</f>
        <v>205.1</v>
      </c>
      <c r="G62" s="85">
        <f>J62+M62+P62+S62+V62+Y62+AB62+AE62+AH62+AK62+AN62+AQ62</f>
        <v>205.1</v>
      </c>
      <c r="H62" s="80">
        <f>G62/F62*100</f>
        <v>100</v>
      </c>
      <c r="I62" s="82">
        <f>I66+I69+I72+I77</f>
        <v>0</v>
      </c>
      <c r="J62" s="82">
        <f t="shared" ref="J62:AQ63" si="60">J66+J69+J72+J77</f>
        <v>0</v>
      </c>
      <c r="K62" s="82"/>
      <c r="L62" s="82">
        <f t="shared" si="60"/>
        <v>0</v>
      </c>
      <c r="M62" s="82">
        <f t="shared" si="60"/>
        <v>0</v>
      </c>
      <c r="N62" s="82"/>
      <c r="O62" s="82">
        <f t="shared" si="60"/>
        <v>0</v>
      </c>
      <c r="P62" s="82">
        <f t="shared" si="60"/>
        <v>0</v>
      </c>
      <c r="Q62" s="82"/>
      <c r="R62" s="82">
        <f t="shared" si="60"/>
        <v>0</v>
      </c>
      <c r="S62" s="82">
        <f t="shared" si="60"/>
        <v>0</v>
      </c>
      <c r="T62" s="82"/>
      <c r="U62" s="82">
        <f t="shared" si="60"/>
        <v>0</v>
      </c>
      <c r="V62" s="82">
        <f t="shared" si="60"/>
        <v>0</v>
      </c>
      <c r="W62" s="82"/>
      <c r="X62" s="82">
        <f t="shared" si="60"/>
        <v>205.1</v>
      </c>
      <c r="Y62" s="82">
        <f t="shared" si="60"/>
        <v>205.1</v>
      </c>
      <c r="Z62" s="82">
        <f>Y62/X62*100</f>
        <v>100</v>
      </c>
      <c r="AA62" s="82">
        <f t="shared" si="60"/>
        <v>0</v>
      </c>
      <c r="AB62" s="82">
        <f t="shared" si="60"/>
        <v>0</v>
      </c>
      <c r="AC62" s="82"/>
      <c r="AD62" s="82">
        <f t="shared" si="60"/>
        <v>0</v>
      </c>
      <c r="AE62" s="82">
        <f t="shared" si="60"/>
        <v>0</v>
      </c>
      <c r="AF62" s="82"/>
      <c r="AG62" s="82">
        <f t="shared" si="60"/>
        <v>0</v>
      </c>
      <c r="AH62" s="82">
        <f t="shared" si="60"/>
        <v>0</v>
      </c>
      <c r="AI62" s="82"/>
      <c r="AJ62" s="82">
        <f t="shared" si="60"/>
        <v>0</v>
      </c>
      <c r="AK62" s="82">
        <f t="shared" si="60"/>
        <v>0</v>
      </c>
      <c r="AL62" s="82"/>
      <c r="AM62" s="82">
        <f t="shared" si="60"/>
        <v>0</v>
      </c>
      <c r="AN62" s="82">
        <f t="shared" si="60"/>
        <v>0</v>
      </c>
      <c r="AO62" s="82"/>
      <c r="AP62" s="82">
        <f t="shared" si="60"/>
        <v>0</v>
      </c>
      <c r="AQ62" s="82">
        <f t="shared" si="60"/>
        <v>0</v>
      </c>
      <c r="AR62" s="82"/>
      <c r="AS62" s="84"/>
      <c r="AT62" s="84"/>
    </row>
    <row r="63" spans="1:46" s="25" customFormat="1" ht="72" thickBot="1">
      <c r="A63" s="124"/>
      <c r="B63" s="125"/>
      <c r="C63" s="133"/>
      <c r="D63" s="92"/>
      <c r="E63" s="74" t="s">
        <v>59</v>
      </c>
      <c r="F63" s="85">
        <f>I63+L63+O63+R63+U63+X63+AA63+AD63+AG63+AJ63+AM63+AP63</f>
        <v>3981.5</v>
      </c>
      <c r="G63" s="85">
        <f>J63+M63+P63+S63+V63+Y63+AB63+AE63+AH63+AK63+AN63+AQ63</f>
        <v>3981.5</v>
      </c>
      <c r="H63" s="80">
        <f>G63/F63*100</f>
        <v>100</v>
      </c>
      <c r="I63" s="83">
        <f>I67+I70+I73+I78</f>
        <v>0</v>
      </c>
      <c r="J63" s="83">
        <f t="shared" si="60"/>
        <v>0</v>
      </c>
      <c r="K63" s="83"/>
      <c r="L63" s="83">
        <f t="shared" si="60"/>
        <v>92</v>
      </c>
      <c r="M63" s="83">
        <f t="shared" si="60"/>
        <v>92</v>
      </c>
      <c r="N63" s="83">
        <f>M63/L63*100</f>
        <v>100</v>
      </c>
      <c r="O63" s="83">
        <f t="shared" si="60"/>
        <v>0</v>
      </c>
      <c r="P63" s="83">
        <f t="shared" si="60"/>
        <v>0</v>
      </c>
      <c r="Q63" s="83"/>
      <c r="R63" s="83">
        <f t="shared" si="60"/>
        <v>44</v>
      </c>
      <c r="S63" s="83">
        <f t="shared" si="60"/>
        <v>44</v>
      </c>
      <c r="T63" s="83">
        <f>S63/R63*100</f>
        <v>100</v>
      </c>
      <c r="U63" s="83">
        <f t="shared" si="60"/>
        <v>756.5</v>
      </c>
      <c r="V63" s="83">
        <f t="shared" si="60"/>
        <v>131.30000000000001</v>
      </c>
      <c r="W63" s="83">
        <f>V63/U63*100</f>
        <v>17.35624586913417</v>
      </c>
      <c r="X63" s="83">
        <f t="shared" si="60"/>
        <v>703.4</v>
      </c>
      <c r="Y63" s="83">
        <f t="shared" si="60"/>
        <v>1328.6</v>
      </c>
      <c r="Z63" s="83">
        <f>Y63/X63*100</f>
        <v>188.88257037247652</v>
      </c>
      <c r="AA63" s="83">
        <f t="shared" si="60"/>
        <v>0</v>
      </c>
      <c r="AB63" s="83">
        <f t="shared" si="60"/>
        <v>0</v>
      </c>
      <c r="AC63" s="83"/>
      <c r="AD63" s="83">
        <f t="shared" si="60"/>
        <v>1000</v>
      </c>
      <c r="AE63" s="83">
        <f t="shared" si="60"/>
        <v>1000</v>
      </c>
      <c r="AF63" s="83">
        <f>AE63/AD63*100</f>
        <v>100</v>
      </c>
      <c r="AG63" s="83">
        <f t="shared" si="60"/>
        <v>280</v>
      </c>
      <c r="AH63" s="83">
        <f t="shared" si="60"/>
        <v>200</v>
      </c>
      <c r="AI63" s="83">
        <f>AH63/AG63*100</f>
        <v>71.428571428571431</v>
      </c>
      <c r="AJ63" s="83">
        <f t="shared" si="60"/>
        <v>0</v>
      </c>
      <c r="AK63" s="83">
        <f t="shared" si="60"/>
        <v>80</v>
      </c>
      <c r="AL63" s="83"/>
      <c r="AM63" s="83">
        <f t="shared" si="60"/>
        <v>458.4</v>
      </c>
      <c r="AN63" s="83">
        <f t="shared" si="60"/>
        <v>458.4</v>
      </c>
      <c r="AO63" s="83">
        <f>AN63/AM63*100</f>
        <v>100</v>
      </c>
      <c r="AP63" s="83">
        <f t="shared" si="60"/>
        <v>647.20000000000005</v>
      </c>
      <c r="AQ63" s="83">
        <f t="shared" si="60"/>
        <v>647.20000000000005</v>
      </c>
      <c r="AR63" s="83">
        <f>AQ63/AP63*100</f>
        <v>100</v>
      </c>
      <c r="AS63" s="84"/>
      <c r="AT63" s="84"/>
    </row>
    <row r="64" spans="1:46" s="25" customFormat="1" ht="42.75">
      <c r="A64" s="124"/>
      <c r="B64" s="125"/>
      <c r="C64" s="134"/>
      <c r="D64" s="92"/>
      <c r="E64" s="74" t="s">
        <v>63</v>
      </c>
      <c r="F64" s="50">
        <f t="shared" ref="F64:G64" si="61">I64+L64+O64+R64+U64+X64+AA64+AD64+AG64+AJ64+AM64+AP64</f>
        <v>118000</v>
      </c>
      <c r="G64" s="50">
        <f t="shared" si="61"/>
        <v>76721.899999999994</v>
      </c>
      <c r="H64" s="50">
        <f t="shared" ref="H64" si="62">G64/F64*100</f>
        <v>65.018559322033894</v>
      </c>
      <c r="I64" s="76">
        <f>I75</f>
        <v>0</v>
      </c>
      <c r="J64" s="76">
        <f t="shared" ref="J64:AQ64" si="63">J75</f>
        <v>0</v>
      </c>
      <c r="K64" s="76"/>
      <c r="L64" s="76">
        <f t="shared" si="63"/>
        <v>0</v>
      </c>
      <c r="M64" s="76">
        <f t="shared" si="63"/>
        <v>0</v>
      </c>
      <c r="N64" s="76"/>
      <c r="O64" s="76">
        <f t="shared" si="63"/>
        <v>0</v>
      </c>
      <c r="P64" s="76">
        <f t="shared" si="63"/>
        <v>0</v>
      </c>
      <c r="Q64" s="76"/>
      <c r="R64" s="76">
        <f t="shared" si="63"/>
        <v>0</v>
      </c>
      <c r="S64" s="76">
        <f t="shared" si="63"/>
        <v>0</v>
      </c>
      <c r="T64" s="76"/>
      <c r="U64" s="76">
        <f t="shared" si="63"/>
        <v>0</v>
      </c>
      <c r="V64" s="76">
        <f t="shared" si="63"/>
        <v>0</v>
      </c>
      <c r="W64" s="76"/>
      <c r="X64" s="76">
        <f t="shared" si="63"/>
        <v>0</v>
      </c>
      <c r="Y64" s="76">
        <f t="shared" si="63"/>
        <v>0</v>
      </c>
      <c r="Z64" s="76"/>
      <c r="AA64" s="76">
        <f t="shared" si="63"/>
        <v>0</v>
      </c>
      <c r="AB64" s="76">
        <f t="shared" si="63"/>
        <v>0</v>
      </c>
      <c r="AC64" s="76"/>
      <c r="AD64" s="76">
        <f t="shared" si="63"/>
        <v>15000</v>
      </c>
      <c r="AE64" s="76">
        <f t="shared" si="63"/>
        <v>15000</v>
      </c>
      <c r="AF64" s="76">
        <f>AE64/AD64*100</f>
        <v>100</v>
      </c>
      <c r="AG64" s="76">
        <f t="shared" si="63"/>
        <v>65000</v>
      </c>
      <c r="AH64" s="76">
        <f t="shared" si="63"/>
        <v>27454</v>
      </c>
      <c r="AI64" s="76">
        <f>AH64/AG64*100</f>
        <v>42.236923076923077</v>
      </c>
      <c r="AJ64" s="76">
        <f t="shared" si="63"/>
        <v>38000</v>
      </c>
      <c r="AK64" s="76">
        <f t="shared" si="63"/>
        <v>32767.9</v>
      </c>
      <c r="AL64" s="76">
        <f>AK64/AJ64*100</f>
        <v>86.231315789473683</v>
      </c>
      <c r="AM64" s="76">
        <f t="shared" si="63"/>
        <v>0</v>
      </c>
      <c r="AN64" s="76">
        <f t="shared" si="63"/>
        <v>0</v>
      </c>
      <c r="AO64" s="76"/>
      <c r="AP64" s="76">
        <f t="shared" si="63"/>
        <v>0</v>
      </c>
      <c r="AQ64" s="76">
        <f t="shared" si="63"/>
        <v>1500</v>
      </c>
      <c r="AR64" s="76"/>
      <c r="AS64" s="77"/>
      <c r="AT64" s="77"/>
    </row>
    <row r="65" spans="1:46" s="27" customFormat="1" ht="12.75">
      <c r="A65" s="99" t="s">
        <v>104</v>
      </c>
      <c r="B65" s="94" t="s">
        <v>102</v>
      </c>
      <c r="C65" s="93" t="s">
        <v>41</v>
      </c>
      <c r="D65" s="95" t="s">
        <v>51</v>
      </c>
      <c r="E65" s="73" t="s">
        <v>40</v>
      </c>
      <c r="F65" s="33">
        <f>F66+F67</f>
        <v>0</v>
      </c>
      <c r="G65" s="33">
        <f>G66+G67</f>
        <v>0</v>
      </c>
      <c r="H65" s="32"/>
      <c r="I65" s="30">
        <f>I66+I67</f>
        <v>0</v>
      </c>
      <c r="J65" s="30">
        <f t="shared" ref="J65:P65" si="64">J66+J67</f>
        <v>0</v>
      </c>
      <c r="K65" s="30"/>
      <c r="L65" s="30">
        <f t="shared" si="64"/>
        <v>0</v>
      </c>
      <c r="M65" s="30">
        <f t="shared" si="64"/>
        <v>0</v>
      </c>
      <c r="N65" s="30"/>
      <c r="O65" s="30">
        <f t="shared" si="64"/>
        <v>0</v>
      </c>
      <c r="P65" s="30">
        <f t="shared" si="64"/>
        <v>0</v>
      </c>
      <c r="Q65" s="30"/>
      <c r="R65" s="30">
        <f>R66+R67</f>
        <v>0</v>
      </c>
      <c r="S65" s="30">
        <f t="shared" ref="S65:Y65" si="65">S66+S67</f>
        <v>0</v>
      </c>
      <c r="T65" s="30"/>
      <c r="U65" s="30">
        <f t="shared" si="65"/>
        <v>0</v>
      </c>
      <c r="V65" s="30">
        <f t="shared" si="65"/>
        <v>0</v>
      </c>
      <c r="W65" s="30"/>
      <c r="X65" s="30">
        <f t="shared" si="65"/>
        <v>0</v>
      </c>
      <c r="Y65" s="30">
        <f t="shared" si="65"/>
        <v>0</v>
      </c>
      <c r="Z65" s="30"/>
      <c r="AA65" s="30">
        <f>AA66+AA67</f>
        <v>0</v>
      </c>
      <c r="AB65" s="30">
        <f t="shared" ref="AB65:AH65" si="66">AB66+AB67</f>
        <v>0</v>
      </c>
      <c r="AC65" s="30"/>
      <c r="AD65" s="30">
        <f t="shared" si="66"/>
        <v>0</v>
      </c>
      <c r="AE65" s="30">
        <f t="shared" si="66"/>
        <v>0</v>
      </c>
      <c r="AF65" s="30"/>
      <c r="AG65" s="30">
        <f t="shared" si="66"/>
        <v>0</v>
      </c>
      <c r="AH65" s="30">
        <f t="shared" si="66"/>
        <v>0</v>
      </c>
      <c r="AI65" s="30"/>
      <c r="AJ65" s="30">
        <f>AJ66+AJ67</f>
        <v>0</v>
      </c>
      <c r="AK65" s="30">
        <f t="shared" ref="AK65:AQ65" si="67">AK66+AK67</f>
        <v>0</v>
      </c>
      <c r="AL65" s="30"/>
      <c r="AM65" s="30">
        <f t="shared" si="67"/>
        <v>0</v>
      </c>
      <c r="AN65" s="30">
        <f t="shared" si="67"/>
        <v>0</v>
      </c>
      <c r="AO65" s="30"/>
      <c r="AP65" s="30">
        <f t="shared" si="67"/>
        <v>0</v>
      </c>
      <c r="AQ65" s="30">
        <f t="shared" si="67"/>
        <v>0</v>
      </c>
      <c r="AR65" s="30"/>
      <c r="AS65" s="112" t="s">
        <v>142</v>
      </c>
      <c r="AT65" s="103"/>
    </row>
    <row r="66" spans="1:46" s="29" customFormat="1" ht="38.25">
      <c r="A66" s="99"/>
      <c r="B66" s="94"/>
      <c r="C66" s="93"/>
      <c r="D66" s="95"/>
      <c r="E66" s="44" t="s">
        <v>58</v>
      </c>
      <c r="F66" s="38">
        <f>I66+L66+O66+R66+U66+X66+AA66+AD66+AG66+AJ66+AM66+AP66</f>
        <v>0</v>
      </c>
      <c r="G66" s="38">
        <f>J66+M66+P66+S66+V66+Y66+AB66+AE66+AH66+AK66+AN66+AQ66</f>
        <v>0</v>
      </c>
      <c r="H66" s="32"/>
      <c r="I66" s="31">
        <v>0</v>
      </c>
      <c r="J66" s="31"/>
      <c r="K66" s="31"/>
      <c r="L66" s="31">
        <v>0</v>
      </c>
      <c r="M66" s="31"/>
      <c r="N66" s="31"/>
      <c r="O66" s="31">
        <v>0</v>
      </c>
      <c r="P66" s="31"/>
      <c r="Q66" s="31"/>
      <c r="R66" s="31">
        <v>0</v>
      </c>
      <c r="S66" s="31"/>
      <c r="T66" s="31"/>
      <c r="U66" s="31">
        <v>0</v>
      </c>
      <c r="V66" s="31"/>
      <c r="W66" s="31"/>
      <c r="X66" s="31">
        <v>0</v>
      </c>
      <c r="Y66" s="31"/>
      <c r="Z66" s="31"/>
      <c r="AA66" s="31">
        <v>0</v>
      </c>
      <c r="AB66" s="31"/>
      <c r="AC66" s="31"/>
      <c r="AD66" s="31">
        <v>0</v>
      </c>
      <c r="AE66" s="31"/>
      <c r="AF66" s="31"/>
      <c r="AG66" s="31">
        <v>0</v>
      </c>
      <c r="AH66" s="31"/>
      <c r="AI66" s="31"/>
      <c r="AJ66" s="31">
        <v>0</v>
      </c>
      <c r="AK66" s="31"/>
      <c r="AL66" s="31"/>
      <c r="AM66" s="31">
        <v>0</v>
      </c>
      <c r="AN66" s="31"/>
      <c r="AO66" s="31"/>
      <c r="AP66" s="31">
        <v>0</v>
      </c>
      <c r="AQ66" s="31"/>
      <c r="AR66" s="31"/>
      <c r="AS66" s="113"/>
      <c r="AT66" s="104"/>
    </row>
    <row r="67" spans="1:46" s="29" customFormat="1" ht="51">
      <c r="A67" s="99"/>
      <c r="B67" s="94"/>
      <c r="C67" s="93"/>
      <c r="D67" s="95"/>
      <c r="E67" s="44" t="s">
        <v>59</v>
      </c>
      <c r="F67" s="38">
        <f>I67+L67+O67+R67+U67+X67+AA67+AD67+AG67+AJ67+AM67+AP67</f>
        <v>0</v>
      </c>
      <c r="G67" s="38">
        <f>J67+M67+P67+S67+V67+Y67+AB67+AE67+AH67+AK67+AN67+AQ67</f>
        <v>0</v>
      </c>
      <c r="H67" s="32"/>
      <c r="I67" s="31">
        <v>0</v>
      </c>
      <c r="J67" s="31"/>
      <c r="K67" s="31"/>
      <c r="L67" s="31">
        <v>0</v>
      </c>
      <c r="M67" s="31"/>
      <c r="N67" s="31"/>
      <c r="O67" s="31">
        <v>0</v>
      </c>
      <c r="P67" s="31"/>
      <c r="Q67" s="31"/>
      <c r="R67" s="31">
        <v>0</v>
      </c>
      <c r="S67" s="31"/>
      <c r="T67" s="31"/>
      <c r="U67" s="31">
        <v>0</v>
      </c>
      <c r="V67" s="31"/>
      <c r="W67" s="31"/>
      <c r="X67" s="31">
        <v>0</v>
      </c>
      <c r="Y67" s="31"/>
      <c r="Z67" s="31"/>
      <c r="AA67" s="31">
        <v>0</v>
      </c>
      <c r="AB67" s="31"/>
      <c r="AC67" s="31"/>
      <c r="AD67" s="31">
        <v>0</v>
      </c>
      <c r="AE67" s="31"/>
      <c r="AF67" s="31"/>
      <c r="AG67" s="31">
        <v>0</v>
      </c>
      <c r="AH67" s="31"/>
      <c r="AI67" s="31"/>
      <c r="AJ67" s="31">
        <v>0</v>
      </c>
      <c r="AK67" s="31"/>
      <c r="AL67" s="31"/>
      <c r="AM67" s="31">
        <v>0</v>
      </c>
      <c r="AN67" s="31"/>
      <c r="AO67" s="31"/>
      <c r="AP67" s="31">
        <v>0</v>
      </c>
      <c r="AQ67" s="31"/>
      <c r="AR67" s="31"/>
      <c r="AS67" s="114"/>
      <c r="AT67" s="105"/>
    </row>
    <row r="68" spans="1:46" s="27" customFormat="1" ht="12.75">
      <c r="A68" s="99" t="s">
        <v>105</v>
      </c>
      <c r="B68" s="94" t="s">
        <v>145</v>
      </c>
      <c r="C68" s="93" t="s">
        <v>41</v>
      </c>
      <c r="D68" s="95" t="s">
        <v>55</v>
      </c>
      <c r="E68" s="73" t="s">
        <v>40</v>
      </c>
      <c r="F68" s="33">
        <f>F69+F70</f>
        <v>2601.5</v>
      </c>
      <c r="G68" s="33">
        <f>G69+G70</f>
        <v>2601.5</v>
      </c>
      <c r="H68" s="38">
        <f t="shared" ref="H68" si="68">G68/F68*100</f>
        <v>100</v>
      </c>
      <c r="I68" s="30">
        <f>I69+I70</f>
        <v>0</v>
      </c>
      <c r="J68" s="30">
        <f t="shared" ref="J68:P68" si="69">J69+J70</f>
        <v>0</v>
      </c>
      <c r="K68" s="30"/>
      <c r="L68" s="30">
        <f t="shared" si="69"/>
        <v>92</v>
      </c>
      <c r="M68" s="30">
        <f t="shared" si="69"/>
        <v>92</v>
      </c>
      <c r="N68" s="38">
        <f>M68/L68*100</f>
        <v>100</v>
      </c>
      <c r="O68" s="30">
        <f t="shared" si="69"/>
        <v>0</v>
      </c>
      <c r="P68" s="30">
        <f t="shared" si="69"/>
        <v>0</v>
      </c>
      <c r="Q68" s="30"/>
      <c r="R68" s="30">
        <f>R69+R70</f>
        <v>44</v>
      </c>
      <c r="S68" s="30">
        <f t="shared" ref="S68:Y68" si="70">S69+S70</f>
        <v>44</v>
      </c>
      <c r="T68" s="30">
        <f t="shared" ref="T68" si="71">S68/R68*100</f>
        <v>100</v>
      </c>
      <c r="U68" s="30">
        <f t="shared" si="70"/>
        <v>131.30000000000001</v>
      </c>
      <c r="V68" s="30">
        <f t="shared" si="70"/>
        <v>131.30000000000001</v>
      </c>
      <c r="W68" s="30">
        <f>V68/U68*100</f>
        <v>100</v>
      </c>
      <c r="X68" s="30">
        <f t="shared" si="70"/>
        <v>28.599999999999994</v>
      </c>
      <c r="Y68" s="30">
        <f t="shared" si="70"/>
        <v>28.6</v>
      </c>
      <c r="Z68" s="30">
        <f>Y68/X68*100</f>
        <v>100.00000000000003</v>
      </c>
      <c r="AA68" s="30">
        <f>AA69+AA70</f>
        <v>0</v>
      </c>
      <c r="AB68" s="30">
        <f t="shared" ref="AB68:AH68" si="72">AB69+AB70</f>
        <v>0</v>
      </c>
      <c r="AC68" s="30"/>
      <c r="AD68" s="30">
        <f t="shared" si="72"/>
        <v>1000</v>
      </c>
      <c r="AE68" s="30">
        <f t="shared" si="72"/>
        <v>1000</v>
      </c>
      <c r="AF68" s="30">
        <f>AE68/AD68*100</f>
        <v>100</v>
      </c>
      <c r="AG68" s="30">
        <f t="shared" si="72"/>
        <v>200</v>
      </c>
      <c r="AH68" s="30">
        <f t="shared" si="72"/>
        <v>200</v>
      </c>
      <c r="AI68" s="30">
        <f>AH68/AG68*100</f>
        <v>100</v>
      </c>
      <c r="AJ68" s="30">
        <f>AJ69+AJ70</f>
        <v>0</v>
      </c>
      <c r="AK68" s="30">
        <f t="shared" ref="AK68:AQ68" si="73">AK69+AK70</f>
        <v>0</v>
      </c>
      <c r="AL68" s="30"/>
      <c r="AM68" s="30">
        <f t="shared" si="73"/>
        <v>458.4</v>
      </c>
      <c r="AN68" s="30">
        <f t="shared" si="73"/>
        <v>458.4</v>
      </c>
      <c r="AO68" s="30">
        <f>AN68/AM68*100</f>
        <v>100</v>
      </c>
      <c r="AP68" s="30">
        <f t="shared" si="73"/>
        <v>647.20000000000005</v>
      </c>
      <c r="AQ68" s="30">
        <f t="shared" si="73"/>
        <v>647.20000000000005</v>
      </c>
      <c r="AR68" s="30">
        <f>AQ68/AP68*100</f>
        <v>100</v>
      </c>
      <c r="AS68" s="135" t="s">
        <v>160</v>
      </c>
      <c r="AT68" s="103"/>
    </row>
    <row r="69" spans="1:46" s="29" customFormat="1" ht="38.25">
      <c r="A69" s="99"/>
      <c r="B69" s="94"/>
      <c r="C69" s="93"/>
      <c r="D69" s="95"/>
      <c r="E69" s="44" t="s">
        <v>58</v>
      </c>
      <c r="F69" s="38">
        <f>I69+L69+O69+R69+U69+X69+AA69+AD69+AG69+AJ69+AM69+AP69</f>
        <v>0</v>
      </c>
      <c r="G69" s="38">
        <f>J69+M69+P69+S69+V69+Y69+AB69+AE69+AH69+AK69+AN69+AQ69</f>
        <v>0</v>
      </c>
      <c r="H69" s="38"/>
      <c r="I69" s="31">
        <v>0</v>
      </c>
      <c r="J69" s="31"/>
      <c r="K69" s="31"/>
      <c r="L69" s="31">
        <v>0</v>
      </c>
      <c r="M69" s="31"/>
      <c r="N69" s="31"/>
      <c r="O69" s="31">
        <v>0</v>
      </c>
      <c r="P69" s="31"/>
      <c r="Q69" s="31"/>
      <c r="R69" s="31">
        <v>0</v>
      </c>
      <c r="S69" s="31"/>
      <c r="T69" s="31"/>
      <c r="U69" s="31">
        <v>0</v>
      </c>
      <c r="V69" s="31"/>
      <c r="W69" s="31"/>
      <c r="X69" s="31">
        <v>0</v>
      </c>
      <c r="Y69" s="31"/>
      <c r="Z69" s="31"/>
      <c r="AA69" s="31">
        <v>0</v>
      </c>
      <c r="AB69" s="31">
        <v>0</v>
      </c>
      <c r="AC69" s="31"/>
      <c r="AD69" s="31">
        <v>0</v>
      </c>
      <c r="AE69" s="31"/>
      <c r="AF69" s="31"/>
      <c r="AG69" s="31">
        <v>0</v>
      </c>
      <c r="AH69" s="31"/>
      <c r="AI69" s="31"/>
      <c r="AJ69" s="31">
        <v>0</v>
      </c>
      <c r="AK69" s="31"/>
      <c r="AL69" s="31"/>
      <c r="AM69" s="31">
        <v>0</v>
      </c>
      <c r="AN69" s="31"/>
      <c r="AO69" s="31"/>
      <c r="AP69" s="31">
        <v>0</v>
      </c>
      <c r="AQ69" s="31"/>
      <c r="AR69" s="31"/>
      <c r="AS69" s="136"/>
      <c r="AT69" s="104"/>
    </row>
    <row r="70" spans="1:46" s="29" customFormat="1" ht="189.75" customHeight="1">
      <c r="A70" s="99"/>
      <c r="B70" s="94"/>
      <c r="C70" s="93"/>
      <c r="D70" s="95"/>
      <c r="E70" s="44" t="s">
        <v>59</v>
      </c>
      <c r="F70" s="38">
        <f>I70+L70+O70+R70+U70+X70+AA70+AD70+AG70+AJ70+AM70+AP70</f>
        <v>2601.5</v>
      </c>
      <c r="G70" s="38">
        <f>J70+M70+P70+S70+V70+Y70+AB70+AE70+AH70+AK70+AN70+AQ70</f>
        <v>2601.5</v>
      </c>
      <c r="H70" s="38">
        <f>G70/F70*100</f>
        <v>100</v>
      </c>
      <c r="I70" s="31">
        <v>0</v>
      </c>
      <c r="J70" s="31"/>
      <c r="K70" s="31"/>
      <c r="L70" s="31">
        <v>92</v>
      </c>
      <c r="M70" s="31">
        <v>92</v>
      </c>
      <c r="N70" s="36">
        <f>M70/L70*100</f>
        <v>100</v>
      </c>
      <c r="O70" s="31">
        <v>0</v>
      </c>
      <c r="P70" s="31"/>
      <c r="Q70" s="31"/>
      <c r="R70" s="31">
        <v>44</v>
      </c>
      <c r="S70" s="31">
        <v>44</v>
      </c>
      <c r="T70" s="31">
        <f>S70/R70*100</f>
        <v>100</v>
      </c>
      <c r="U70" s="31">
        <f>51.3+80</f>
        <v>131.30000000000001</v>
      </c>
      <c r="V70" s="31">
        <v>131.30000000000001</v>
      </c>
      <c r="W70" s="31">
        <f>V70/U70*100</f>
        <v>100</v>
      </c>
      <c r="X70" s="31">
        <f>108.6-80</f>
        <v>28.599999999999994</v>
      </c>
      <c r="Y70" s="31">
        <v>28.6</v>
      </c>
      <c r="Z70" s="31">
        <f>Y70/X70*100</f>
        <v>100.00000000000003</v>
      </c>
      <c r="AA70" s="31">
        <v>0</v>
      </c>
      <c r="AB70" s="31">
        <v>0</v>
      </c>
      <c r="AC70" s="31"/>
      <c r="AD70" s="31">
        <v>1000</v>
      </c>
      <c r="AE70" s="31">
        <v>1000</v>
      </c>
      <c r="AF70" s="31">
        <f>AE70/AD70*100</f>
        <v>100</v>
      </c>
      <c r="AG70" s="31">
        <v>200</v>
      </c>
      <c r="AH70" s="31">
        <v>200</v>
      </c>
      <c r="AI70" s="31">
        <f>AH70/AG70*100</f>
        <v>100</v>
      </c>
      <c r="AJ70" s="31">
        <v>0</v>
      </c>
      <c r="AK70" s="31"/>
      <c r="AL70" s="31"/>
      <c r="AM70" s="31">
        <f>8.4+450</f>
        <v>458.4</v>
      </c>
      <c r="AN70" s="31">
        <v>458.4</v>
      </c>
      <c r="AO70" s="31">
        <f>AN70/AM70*100</f>
        <v>100</v>
      </c>
      <c r="AP70" s="31">
        <f>51.2+596</f>
        <v>647.20000000000005</v>
      </c>
      <c r="AQ70" s="31">
        <f>51.2+596</f>
        <v>647.20000000000005</v>
      </c>
      <c r="AR70" s="31">
        <f>AQ70/AP70*100</f>
        <v>100</v>
      </c>
      <c r="AS70" s="137"/>
      <c r="AT70" s="105"/>
    </row>
    <row r="71" spans="1:46" s="27" customFormat="1" ht="12.75">
      <c r="A71" s="99" t="s">
        <v>106</v>
      </c>
      <c r="B71" s="94" t="s">
        <v>103</v>
      </c>
      <c r="C71" s="93" t="s">
        <v>41</v>
      </c>
      <c r="D71" s="115" t="s">
        <v>60</v>
      </c>
      <c r="E71" s="73" t="s">
        <v>40</v>
      </c>
      <c r="F71" s="33">
        <f>F72+F73</f>
        <v>1300</v>
      </c>
      <c r="G71" s="33">
        <f>G72+G73</f>
        <v>1300</v>
      </c>
      <c r="H71" s="38">
        <f>G71/F71*100</f>
        <v>100</v>
      </c>
      <c r="I71" s="30">
        <f>I72+I73</f>
        <v>0</v>
      </c>
      <c r="J71" s="30">
        <f t="shared" ref="J71:P71" si="74">J72+J73</f>
        <v>0</v>
      </c>
      <c r="K71" s="30"/>
      <c r="L71" s="30">
        <f t="shared" si="74"/>
        <v>0</v>
      </c>
      <c r="M71" s="30">
        <f t="shared" si="74"/>
        <v>0</v>
      </c>
      <c r="N71" s="30"/>
      <c r="O71" s="30">
        <f t="shared" si="74"/>
        <v>0</v>
      </c>
      <c r="P71" s="30">
        <f t="shared" si="74"/>
        <v>0</v>
      </c>
      <c r="Q71" s="30"/>
      <c r="R71" s="30">
        <f>R72+R73</f>
        <v>0</v>
      </c>
      <c r="S71" s="30">
        <f t="shared" ref="S71:Y71" si="75">S72+S73</f>
        <v>0</v>
      </c>
      <c r="T71" s="30"/>
      <c r="U71" s="30">
        <f t="shared" si="75"/>
        <v>625.20000000000005</v>
      </c>
      <c r="V71" s="30">
        <f t="shared" si="75"/>
        <v>0</v>
      </c>
      <c r="W71" s="30">
        <f>V71/U71*100</f>
        <v>0</v>
      </c>
      <c r="X71" s="30">
        <f t="shared" si="75"/>
        <v>674.8</v>
      </c>
      <c r="Y71" s="30">
        <f t="shared" si="75"/>
        <v>1300</v>
      </c>
      <c r="Z71" s="30">
        <f>Y71/X71*100</f>
        <v>192.64967397747481</v>
      </c>
      <c r="AA71" s="30">
        <f>AA72+AA73</f>
        <v>0</v>
      </c>
      <c r="AB71" s="30">
        <f t="shared" ref="AB71:AH71" si="76">AB72+AB73</f>
        <v>0</v>
      </c>
      <c r="AC71" s="30"/>
      <c r="AD71" s="30">
        <f t="shared" si="76"/>
        <v>0</v>
      </c>
      <c r="AE71" s="30">
        <f t="shared" si="76"/>
        <v>0</v>
      </c>
      <c r="AF71" s="30"/>
      <c r="AG71" s="30">
        <f t="shared" si="76"/>
        <v>0</v>
      </c>
      <c r="AH71" s="30">
        <f t="shared" si="76"/>
        <v>0</v>
      </c>
      <c r="AI71" s="30"/>
      <c r="AJ71" s="30">
        <f>AJ72+AJ73</f>
        <v>0</v>
      </c>
      <c r="AK71" s="30">
        <f t="shared" ref="AK71:AQ71" si="77">AK72+AK73</f>
        <v>0</v>
      </c>
      <c r="AL71" s="30"/>
      <c r="AM71" s="30">
        <f t="shared" si="77"/>
        <v>0</v>
      </c>
      <c r="AN71" s="30">
        <f t="shared" si="77"/>
        <v>0</v>
      </c>
      <c r="AO71" s="30"/>
      <c r="AP71" s="30">
        <f t="shared" si="77"/>
        <v>0</v>
      </c>
      <c r="AQ71" s="30">
        <f t="shared" si="77"/>
        <v>0</v>
      </c>
      <c r="AR71" s="30"/>
      <c r="AS71" s="135" t="s">
        <v>64</v>
      </c>
      <c r="AT71" s="103"/>
    </row>
    <row r="72" spans="1:46" s="29" customFormat="1" ht="38.25">
      <c r="A72" s="99"/>
      <c r="B72" s="94"/>
      <c r="C72" s="93"/>
      <c r="D72" s="116"/>
      <c r="E72" s="44" t="s">
        <v>58</v>
      </c>
      <c r="F72" s="38">
        <f>I72+L72+O72+R72+U72+X72+AA72+AD72+AG72+AJ72+AM72+AP72</f>
        <v>0</v>
      </c>
      <c r="G72" s="38">
        <f>J72+M72+P72+S72+V72+Y72+AB72+AE72+AH72+AK72+AN72+AQ72</f>
        <v>0</v>
      </c>
      <c r="H72" s="32"/>
      <c r="I72" s="31">
        <v>0</v>
      </c>
      <c r="J72" s="31"/>
      <c r="K72" s="31"/>
      <c r="L72" s="31">
        <v>0</v>
      </c>
      <c r="M72" s="31"/>
      <c r="N72" s="31"/>
      <c r="O72" s="31">
        <v>0</v>
      </c>
      <c r="P72" s="31"/>
      <c r="Q72" s="31"/>
      <c r="R72" s="31">
        <v>0</v>
      </c>
      <c r="S72" s="31"/>
      <c r="T72" s="31"/>
      <c r="U72" s="31">
        <v>0</v>
      </c>
      <c r="V72" s="31"/>
      <c r="W72" s="31"/>
      <c r="X72" s="31">
        <v>0</v>
      </c>
      <c r="Y72" s="31"/>
      <c r="Z72" s="31"/>
      <c r="AA72" s="31">
        <v>0</v>
      </c>
      <c r="AB72" s="31"/>
      <c r="AC72" s="31"/>
      <c r="AD72" s="31">
        <v>0</v>
      </c>
      <c r="AE72" s="31"/>
      <c r="AF72" s="31"/>
      <c r="AG72" s="31">
        <v>0</v>
      </c>
      <c r="AH72" s="31"/>
      <c r="AI72" s="31"/>
      <c r="AJ72" s="31">
        <v>0</v>
      </c>
      <c r="AK72" s="31"/>
      <c r="AL72" s="31"/>
      <c r="AM72" s="31">
        <v>0</v>
      </c>
      <c r="AN72" s="31"/>
      <c r="AO72" s="31"/>
      <c r="AP72" s="31">
        <v>0</v>
      </c>
      <c r="AQ72" s="31"/>
      <c r="AR72" s="31"/>
      <c r="AS72" s="136"/>
      <c r="AT72" s="104"/>
    </row>
    <row r="73" spans="1:46" s="29" customFormat="1" ht="51">
      <c r="A73" s="99"/>
      <c r="B73" s="94"/>
      <c r="C73" s="93"/>
      <c r="D73" s="117"/>
      <c r="E73" s="44" t="s">
        <v>59</v>
      </c>
      <c r="F73" s="38">
        <f>I73+L73+O73+R73+U73+X73+AA73+AD73+AG73+AJ73+AM73+AP73</f>
        <v>1300</v>
      </c>
      <c r="G73" s="38">
        <f>J73+M73+P73+S73+V73+Y73+AB73+AE73+AH73+AK73+AN73+AQ73</f>
        <v>1300</v>
      </c>
      <c r="H73" s="38">
        <f t="shared" ref="H73:H78" si="78">G73/F73*100</f>
        <v>100</v>
      </c>
      <c r="I73" s="31">
        <v>0</v>
      </c>
      <c r="J73" s="31"/>
      <c r="K73" s="31"/>
      <c r="L73" s="31">
        <v>0</v>
      </c>
      <c r="M73" s="31"/>
      <c r="N73" s="31"/>
      <c r="O73" s="31">
        <v>0</v>
      </c>
      <c r="P73" s="31"/>
      <c r="Q73" s="31"/>
      <c r="R73" s="31">
        <v>0</v>
      </c>
      <c r="S73" s="31"/>
      <c r="T73" s="31"/>
      <c r="U73" s="31">
        <v>625.20000000000005</v>
      </c>
      <c r="V73" s="31">
        <v>0</v>
      </c>
      <c r="W73" s="31">
        <f>V73/U73*100</f>
        <v>0</v>
      </c>
      <c r="X73" s="31">
        <v>674.8</v>
      </c>
      <c r="Y73" s="31">
        <v>1300</v>
      </c>
      <c r="Z73" s="31">
        <f>Y73/X73*100</f>
        <v>192.64967397747481</v>
      </c>
      <c r="AA73" s="31">
        <v>0</v>
      </c>
      <c r="AB73" s="31"/>
      <c r="AC73" s="31"/>
      <c r="AD73" s="31">
        <v>0</v>
      </c>
      <c r="AE73" s="31"/>
      <c r="AF73" s="31"/>
      <c r="AG73" s="31">
        <v>0</v>
      </c>
      <c r="AH73" s="31"/>
      <c r="AI73" s="31"/>
      <c r="AJ73" s="31">
        <v>0</v>
      </c>
      <c r="AK73" s="31"/>
      <c r="AL73" s="31"/>
      <c r="AM73" s="31">
        <v>0</v>
      </c>
      <c r="AN73" s="31"/>
      <c r="AO73" s="31"/>
      <c r="AP73" s="31">
        <v>0</v>
      </c>
      <c r="AQ73" s="31"/>
      <c r="AR73" s="31"/>
      <c r="AS73" s="137"/>
      <c r="AT73" s="105"/>
    </row>
    <row r="74" spans="1:46" s="27" customFormat="1" ht="63" customHeight="1">
      <c r="A74" s="138" t="s">
        <v>107</v>
      </c>
      <c r="B74" s="140" t="s">
        <v>117</v>
      </c>
      <c r="C74" s="115" t="s">
        <v>41</v>
      </c>
      <c r="D74" s="115" t="s">
        <v>60</v>
      </c>
      <c r="E74" s="73" t="s">
        <v>40</v>
      </c>
      <c r="F74" s="38">
        <f>F75</f>
        <v>118000</v>
      </c>
      <c r="G74" s="38">
        <f>G75</f>
        <v>76721.899999999994</v>
      </c>
      <c r="H74" s="38">
        <f t="shared" si="78"/>
        <v>65.018559322033894</v>
      </c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>
        <f>AD75</f>
        <v>15000</v>
      </c>
      <c r="AE74" s="30">
        <f>AE75</f>
        <v>15000</v>
      </c>
      <c r="AF74" s="30">
        <f>AE74/AD74*100</f>
        <v>100</v>
      </c>
      <c r="AG74" s="30">
        <f>AG75</f>
        <v>65000</v>
      </c>
      <c r="AH74" s="30">
        <f>AH75</f>
        <v>27454</v>
      </c>
      <c r="AI74" s="30">
        <f>AH74/AG74*100</f>
        <v>42.236923076923077</v>
      </c>
      <c r="AJ74" s="30">
        <f>AJ75</f>
        <v>38000</v>
      </c>
      <c r="AK74" s="30">
        <f>AK75</f>
        <v>32767.9</v>
      </c>
      <c r="AL74" s="30">
        <f>AK74/AJ74*100</f>
        <v>86.231315789473683</v>
      </c>
      <c r="AM74" s="30"/>
      <c r="AN74" s="30"/>
      <c r="AO74" s="30"/>
      <c r="AP74" s="30"/>
      <c r="AQ74" s="30">
        <f>AQ75</f>
        <v>1500</v>
      </c>
      <c r="AR74" s="30"/>
      <c r="AS74" s="100" t="s">
        <v>147</v>
      </c>
      <c r="AT74" s="142" t="s">
        <v>176</v>
      </c>
    </row>
    <row r="75" spans="1:46" s="29" customFormat="1" ht="105" customHeight="1">
      <c r="A75" s="139"/>
      <c r="B75" s="141"/>
      <c r="C75" s="117"/>
      <c r="D75" s="117"/>
      <c r="E75" s="44" t="s">
        <v>63</v>
      </c>
      <c r="F75" s="38">
        <f>AD75+AG75+AJ75+AM75+AP75</f>
        <v>118000</v>
      </c>
      <c r="G75" s="38">
        <f>AE75+AH75+AK75+AN75+AQ75</f>
        <v>76721.899999999994</v>
      </c>
      <c r="H75" s="34">
        <f t="shared" si="78"/>
        <v>65.018559322033894</v>
      </c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>
        <v>15000</v>
      </c>
      <c r="AE75" s="31">
        <v>15000</v>
      </c>
      <c r="AF75" s="31">
        <f>AE75/AD75*100</f>
        <v>100</v>
      </c>
      <c r="AG75" s="31">
        <v>65000</v>
      </c>
      <c r="AH75" s="31">
        <v>27454</v>
      </c>
      <c r="AI75" s="31">
        <f>AH75/AG75*100</f>
        <v>42.236923076923077</v>
      </c>
      <c r="AJ75" s="31">
        <v>38000</v>
      </c>
      <c r="AK75" s="31">
        <v>32767.9</v>
      </c>
      <c r="AL75" s="31">
        <f>AK75/AJ75*100</f>
        <v>86.231315789473683</v>
      </c>
      <c r="AM75" s="31"/>
      <c r="AN75" s="31"/>
      <c r="AO75" s="31"/>
      <c r="AP75" s="31"/>
      <c r="AQ75" s="31">
        <v>1500</v>
      </c>
      <c r="AR75" s="31"/>
      <c r="AS75" s="102"/>
      <c r="AT75" s="143"/>
    </row>
    <row r="76" spans="1:46" s="27" customFormat="1" ht="12.75" customHeight="1">
      <c r="A76" s="99" t="s">
        <v>108</v>
      </c>
      <c r="B76" s="94" t="s">
        <v>116</v>
      </c>
      <c r="C76" s="115" t="s">
        <v>68</v>
      </c>
      <c r="D76" s="115" t="s">
        <v>60</v>
      </c>
      <c r="E76" s="73" t="s">
        <v>40</v>
      </c>
      <c r="F76" s="38">
        <f>F77+F78</f>
        <v>285.10000000000002</v>
      </c>
      <c r="G76" s="38">
        <f>G77+G78</f>
        <v>285.10000000000002</v>
      </c>
      <c r="H76" s="34">
        <f t="shared" si="78"/>
        <v>100</v>
      </c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>
        <f>X77</f>
        <v>205.1</v>
      </c>
      <c r="Y76" s="30">
        <f>Y77</f>
        <v>205.1</v>
      </c>
      <c r="Z76" s="30">
        <f>Y76/X76*100</f>
        <v>100</v>
      </c>
      <c r="AA76" s="30"/>
      <c r="AB76" s="30"/>
      <c r="AC76" s="30"/>
      <c r="AD76" s="30"/>
      <c r="AE76" s="30"/>
      <c r="AF76" s="30"/>
      <c r="AG76" s="30">
        <f>AG78</f>
        <v>80</v>
      </c>
      <c r="AH76" s="30"/>
      <c r="AI76" s="31">
        <f>AH76/AG76*100</f>
        <v>0</v>
      </c>
      <c r="AJ76" s="30"/>
      <c r="AK76" s="30">
        <f>AK78</f>
        <v>80</v>
      </c>
      <c r="AL76" s="30"/>
      <c r="AM76" s="30"/>
      <c r="AN76" s="30"/>
      <c r="AO76" s="30"/>
      <c r="AP76" s="30"/>
      <c r="AQ76" s="30"/>
      <c r="AR76" s="30"/>
      <c r="AS76" s="95" t="s">
        <v>146</v>
      </c>
      <c r="AT76" s="103"/>
    </row>
    <row r="77" spans="1:46" s="29" customFormat="1" ht="38.25">
      <c r="A77" s="99"/>
      <c r="B77" s="94"/>
      <c r="C77" s="116"/>
      <c r="D77" s="116"/>
      <c r="E77" s="44" t="s">
        <v>58</v>
      </c>
      <c r="F77" s="38">
        <f>X77</f>
        <v>205.1</v>
      </c>
      <c r="G77" s="38">
        <f>Y77</f>
        <v>205.1</v>
      </c>
      <c r="H77" s="34">
        <f t="shared" si="78"/>
        <v>100</v>
      </c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>
        <v>205.1</v>
      </c>
      <c r="Y77" s="31">
        <v>205.1</v>
      </c>
      <c r="Z77" s="31">
        <f>Y77/X77*100</f>
        <v>100</v>
      </c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95"/>
      <c r="AT77" s="104"/>
    </row>
    <row r="78" spans="1:46" s="29" customFormat="1" ht="51">
      <c r="A78" s="99"/>
      <c r="B78" s="94"/>
      <c r="C78" s="116"/>
      <c r="D78" s="116"/>
      <c r="E78" s="44" t="s">
        <v>59</v>
      </c>
      <c r="F78" s="38">
        <f>X78+AG78</f>
        <v>80</v>
      </c>
      <c r="G78" s="38">
        <f>AH78+AK78+AN78+AQ78</f>
        <v>80</v>
      </c>
      <c r="H78" s="34">
        <f t="shared" si="78"/>
        <v>100</v>
      </c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>
        <v>80</v>
      </c>
      <c r="AH78" s="31"/>
      <c r="AI78" s="31"/>
      <c r="AJ78" s="31"/>
      <c r="AK78" s="31">
        <v>80</v>
      </c>
      <c r="AL78" s="31"/>
      <c r="AM78" s="31"/>
      <c r="AN78" s="31"/>
      <c r="AO78" s="31"/>
      <c r="AP78" s="31"/>
      <c r="AQ78" s="31"/>
      <c r="AR78" s="31"/>
      <c r="AS78" s="95"/>
      <c r="AT78" s="105"/>
    </row>
    <row r="79" spans="1:46" s="29" customFormat="1" ht="21.75" customHeight="1">
      <c r="A79" s="68" t="s">
        <v>44</v>
      </c>
      <c r="B79" s="121" t="s">
        <v>109</v>
      </c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3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86"/>
      <c r="AT79" s="35"/>
    </row>
    <row r="80" spans="1:46" s="25" customFormat="1">
      <c r="A80" s="124" t="s">
        <v>110</v>
      </c>
      <c r="B80" s="125" t="s">
        <v>48</v>
      </c>
      <c r="C80" s="92"/>
      <c r="D80" s="92"/>
      <c r="E80" s="72" t="s">
        <v>40</v>
      </c>
      <c r="F80" s="75">
        <f>F81+F82</f>
        <v>209062.6</v>
      </c>
      <c r="G80" s="75">
        <f>G81+G82</f>
        <v>209062.6</v>
      </c>
      <c r="H80" s="50">
        <f>G80/F80*100</f>
        <v>100</v>
      </c>
      <c r="I80" s="76">
        <f>I81+I82</f>
        <v>4190</v>
      </c>
      <c r="J80" s="76">
        <f t="shared" ref="J80:AQ80" si="79">J81+J82</f>
        <v>4190</v>
      </c>
      <c r="K80" s="50">
        <f t="shared" ref="K80:K86" si="80">J80/I80*100</f>
        <v>100</v>
      </c>
      <c r="L80" s="76">
        <f t="shared" si="79"/>
        <v>14093.199999999999</v>
      </c>
      <c r="M80" s="76">
        <f t="shared" si="79"/>
        <v>14093.2</v>
      </c>
      <c r="N80" s="50">
        <f t="shared" ref="N80:N89" si="81">M80/L80*100</f>
        <v>100.00000000000003</v>
      </c>
      <c r="O80" s="76">
        <f t="shared" si="79"/>
        <v>13418.5</v>
      </c>
      <c r="P80" s="76">
        <f t="shared" si="79"/>
        <v>13237.699999999999</v>
      </c>
      <c r="Q80" s="50">
        <f t="shared" ref="Q80:Q89" si="82">P80/O80*100</f>
        <v>98.652606476133684</v>
      </c>
      <c r="R80" s="76">
        <f t="shared" si="79"/>
        <v>18542.3</v>
      </c>
      <c r="S80" s="76">
        <f t="shared" si="79"/>
        <v>18542.3</v>
      </c>
      <c r="T80" s="76">
        <f t="shared" ref="T80:T81" si="83">S80/R80*100</f>
        <v>100</v>
      </c>
      <c r="U80" s="76">
        <f t="shared" si="79"/>
        <v>25743.5</v>
      </c>
      <c r="V80" s="76">
        <f t="shared" si="79"/>
        <v>23243.5</v>
      </c>
      <c r="W80" s="30">
        <f t="shared" ref="W80:W87" si="84">V80/U80*100</f>
        <v>90.28881076776662</v>
      </c>
      <c r="X80" s="76">
        <f t="shared" si="79"/>
        <v>19438.5</v>
      </c>
      <c r="Y80" s="76">
        <f t="shared" si="79"/>
        <v>21313.1</v>
      </c>
      <c r="Z80" s="76">
        <f t="shared" ref="Z80:Z81" si="85">Y80/X80*100</f>
        <v>109.64374823160223</v>
      </c>
      <c r="AA80" s="76">
        <f t="shared" si="79"/>
        <v>20587.5</v>
      </c>
      <c r="AB80" s="76">
        <f t="shared" si="79"/>
        <v>21418.799999999999</v>
      </c>
      <c r="AC80" s="76">
        <f t="shared" ref="AC80:AC81" si="86">AB80/AA80*100</f>
        <v>104.03788706739525</v>
      </c>
      <c r="AD80" s="76">
        <f t="shared" si="79"/>
        <v>13865.1</v>
      </c>
      <c r="AE80" s="76">
        <f t="shared" si="79"/>
        <v>13865.1</v>
      </c>
      <c r="AF80" s="30">
        <f t="shared" ref="AF80:AF86" si="87">AE80/AD80*100</f>
        <v>100</v>
      </c>
      <c r="AG80" s="76">
        <f t="shared" si="79"/>
        <v>8925.5</v>
      </c>
      <c r="AH80" s="76">
        <f t="shared" si="79"/>
        <v>8900.4</v>
      </c>
      <c r="AI80" s="76">
        <f t="shared" ref="AI80:AI89" si="88">AH80/AG80*100</f>
        <v>99.718783261441928</v>
      </c>
      <c r="AJ80" s="76">
        <f t="shared" si="79"/>
        <v>19054.300000000003</v>
      </c>
      <c r="AK80" s="76">
        <f t="shared" si="79"/>
        <v>19732</v>
      </c>
      <c r="AL80" s="76">
        <f t="shared" ref="AL80:AL89" si="89">AK80/AJ80*100</f>
        <v>103.55667749536848</v>
      </c>
      <c r="AM80" s="76">
        <f t="shared" si="79"/>
        <v>17557.2</v>
      </c>
      <c r="AN80" s="76">
        <f t="shared" si="79"/>
        <v>15208.599999999999</v>
      </c>
      <c r="AO80" s="76">
        <f t="shared" ref="AO80:AO89" si="90">AN80/AM80*100</f>
        <v>86.623151755405175</v>
      </c>
      <c r="AP80" s="76">
        <f t="shared" si="79"/>
        <v>33647</v>
      </c>
      <c r="AQ80" s="76">
        <f t="shared" si="79"/>
        <v>35317.9</v>
      </c>
      <c r="AR80" s="76">
        <f t="shared" ref="AR80:AR89" si="91">AQ80/AP80*100</f>
        <v>104.96597022022766</v>
      </c>
      <c r="AS80" s="77"/>
      <c r="AT80" s="77"/>
    </row>
    <row r="81" spans="1:46" s="25" customFormat="1" ht="42.75">
      <c r="A81" s="124"/>
      <c r="B81" s="125"/>
      <c r="C81" s="92"/>
      <c r="D81" s="92"/>
      <c r="E81" s="74" t="s">
        <v>58</v>
      </c>
      <c r="F81" s="50">
        <f>I81+L81+O81+R81+U81+X81+AA81+AD81+AG81+AJ81+AM81+AP81</f>
        <v>17680.400000000001</v>
      </c>
      <c r="G81" s="50">
        <f>J81+M81+P81+S81+V81+Y81+AB81+AE81+AH81+AK81+AN81+AQ81</f>
        <v>17680.399999999998</v>
      </c>
      <c r="H81" s="50">
        <f>G81/F81*100</f>
        <v>99.999999999999972</v>
      </c>
      <c r="I81" s="76">
        <f>I84+I87</f>
        <v>850</v>
      </c>
      <c r="J81" s="76">
        <f t="shared" ref="J81:Y82" si="92">J84+J87</f>
        <v>850</v>
      </c>
      <c r="K81" s="50">
        <f t="shared" si="80"/>
        <v>100</v>
      </c>
      <c r="L81" s="76">
        <f t="shared" si="92"/>
        <v>1030.8</v>
      </c>
      <c r="M81" s="76">
        <f t="shared" si="92"/>
        <v>850</v>
      </c>
      <c r="N81" s="50">
        <f t="shared" si="81"/>
        <v>82.460225067908425</v>
      </c>
      <c r="O81" s="76">
        <f t="shared" si="92"/>
        <v>1480.8</v>
      </c>
      <c r="P81" s="76">
        <f t="shared" si="92"/>
        <v>1480.8</v>
      </c>
      <c r="Q81" s="50">
        <f t="shared" si="82"/>
        <v>100</v>
      </c>
      <c r="R81" s="76">
        <f t="shared" si="92"/>
        <v>1430.8</v>
      </c>
      <c r="S81" s="76">
        <f t="shared" si="92"/>
        <v>1611.6</v>
      </c>
      <c r="T81" s="76">
        <f t="shared" si="83"/>
        <v>112.636287391669</v>
      </c>
      <c r="U81" s="76">
        <f t="shared" si="92"/>
        <v>1922.8</v>
      </c>
      <c r="V81" s="76">
        <f t="shared" si="92"/>
        <v>1922.8</v>
      </c>
      <c r="W81" s="30">
        <f t="shared" si="84"/>
        <v>100</v>
      </c>
      <c r="X81" s="76">
        <f t="shared" si="92"/>
        <v>1240.3</v>
      </c>
      <c r="Y81" s="76">
        <f t="shared" si="92"/>
        <v>1240.3</v>
      </c>
      <c r="Z81" s="76">
        <f t="shared" si="85"/>
        <v>100</v>
      </c>
      <c r="AA81" s="76">
        <f t="shared" ref="R81:AQ82" si="93">AA84+AA87</f>
        <v>1878</v>
      </c>
      <c r="AB81" s="76">
        <f t="shared" si="93"/>
        <v>1878</v>
      </c>
      <c r="AC81" s="76">
        <f t="shared" si="86"/>
        <v>100</v>
      </c>
      <c r="AD81" s="76">
        <f t="shared" si="93"/>
        <v>1800</v>
      </c>
      <c r="AE81" s="76">
        <f t="shared" si="93"/>
        <v>1535</v>
      </c>
      <c r="AF81" s="30">
        <f t="shared" si="87"/>
        <v>85.277777777777771</v>
      </c>
      <c r="AG81" s="76">
        <f t="shared" si="93"/>
        <v>927.7</v>
      </c>
      <c r="AH81" s="76">
        <f t="shared" si="93"/>
        <v>1192.7</v>
      </c>
      <c r="AI81" s="76">
        <f t="shared" si="88"/>
        <v>128.56526894470196</v>
      </c>
      <c r="AJ81" s="76">
        <f t="shared" si="93"/>
        <v>2327.4</v>
      </c>
      <c r="AK81" s="76">
        <f t="shared" si="93"/>
        <v>840.3</v>
      </c>
      <c r="AL81" s="76">
        <f t="shared" si="89"/>
        <v>36.104666151069857</v>
      </c>
      <c r="AM81" s="76">
        <f t="shared" si="93"/>
        <v>1580.6</v>
      </c>
      <c r="AN81" s="76">
        <f t="shared" si="93"/>
        <v>1396.8</v>
      </c>
      <c r="AO81" s="76">
        <f t="shared" si="90"/>
        <v>88.371504491965084</v>
      </c>
      <c r="AP81" s="76">
        <f t="shared" si="93"/>
        <v>1211.2</v>
      </c>
      <c r="AQ81" s="76">
        <f t="shared" si="93"/>
        <v>2882.1</v>
      </c>
      <c r="AR81" s="76">
        <f t="shared" si="91"/>
        <v>237.95409511228533</v>
      </c>
      <c r="AS81" s="77"/>
      <c r="AT81" s="77"/>
    </row>
    <row r="82" spans="1:46" s="25" customFormat="1" ht="71.25">
      <c r="A82" s="124"/>
      <c r="B82" s="125"/>
      <c r="C82" s="92"/>
      <c r="D82" s="92"/>
      <c r="E82" s="74" t="s">
        <v>59</v>
      </c>
      <c r="F82" s="50">
        <f>I82+L82+O82+R82+U82+X82+AA82+AD82+AG82+AJ82+AM82+AP82</f>
        <v>191382.2</v>
      </c>
      <c r="G82" s="50">
        <f>J82+M82+P82+S82+V82+Y82+AB82+AE82+AH82+AK82+AN82+AQ82</f>
        <v>191382.2</v>
      </c>
      <c r="H82" s="50">
        <f t="shared" ref="H82:H88" si="94">G82/F82*100</f>
        <v>100</v>
      </c>
      <c r="I82" s="76">
        <f>I85+I88</f>
        <v>3340</v>
      </c>
      <c r="J82" s="76">
        <f t="shared" si="92"/>
        <v>3340</v>
      </c>
      <c r="K82" s="50">
        <f t="shared" si="80"/>
        <v>100</v>
      </c>
      <c r="L82" s="76">
        <f t="shared" si="92"/>
        <v>13062.4</v>
      </c>
      <c r="M82" s="76">
        <f t="shared" si="92"/>
        <v>13243.2</v>
      </c>
      <c r="N82" s="50">
        <f t="shared" si="81"/>
        <v>101.38412542871143</v>
      </c>
      <c r="O82" s="76">
        <f t="shared" si="92"/>
        <v>11937.7</v>
      </c>
      <c r="P82" s="76">
        <f t="shared" si="92"/>
        <v>11756.9</v>
      </c>
      <c r="Q82" s="50">
        <f t="shared" si="82"/>
        <v>98.485470400495899</v>
      </c>
      <c r="R82" s="76">
        <f t="shared" si="93"/>
        <v>17111.5</v>
      </c>
      <c r="S82" s="76">
        <f t="shared" si="93"/>
        <v>16930.7</v>
      </c>
      <c r="T82" s="76">
        <f>S82/R82*100</f>
        <v>98.943400636998518</v>
      </c>
      <c r="U82" s="76">
        <f t="shared" si="93"/>
        <v>23820.7</v>
      </c>
      <c r="V82" s="76">
        <f t="shared" si="93"/>
        <v>21320.7</v>
      </c>
      <c r="W82" s="30">
        <f t="shared" si="84"/>
        <v>89.504926387553681</v>
      </c>
      <c r="X82" s="76">
        <f t="shared" si="93"/>
        <v>18198.2</v>
      </c>
      <c r="Y82" s="76">
        <f t="shared" si="93"/>
        <v>20072.8</v>
      </c>
      <c r="Z82" s="76">
        <f>Y82/X82*100</f>
        <v>110.30101878207734</v>
      </c>
      <c r="AA82" s="76">
        <f t="shared" si="93"/>
        <v>18709.5</v>
      </c>
      <c r="AB82" s="76">
        <f t="shared" si="93"/>
        <v>19540.8</v>
      </c>
      <c r="AC82" s="76">
        <f>AB82/AA82*100</f>
        <v>104.44319730618135</v>
      </c>
      <c r="AD82" s="76">
        <f t="shared" si="93"/>
        <v>12065.1</v>
      </c>
      <c r="AE82" s="76">
        <f t="shared" si="93"/>
        <v>12330.1</v>
      </c>
      <c r="AF82" s="30">
        <f t="shared" si="87"/>
        <v>102.19641776694763</v>
      </c>
      <c r="AG82" s="76">
        <f t="shared" si="93"/>
        <v>7997.8</v>
      </c>
      <c r="AH82" s="76">
        <f t="shared" si="93"/>
        <v>7707.7</v>
      </c>
      <c r="AI82" s="76">
        <f t="shared" si="88"/>
        <v>96.372752506939406</v>
      </c>
      <c r="AJ82" s="76">
        <f t="shared" si="93"/>
        <v>16726.900000000001</v>
      </c>
      <c r="AK82" s="76">
        <f t="shared" si="93"/>
        <v>18891.7</v>
      </c>
      <c r="AL82" s="76">
        <f t="shared" si="89"/>
        <v>112.94202751256957</v>
      </c>
      <c r="AM82" s="76">
        <f t="shared" si="93"/>
        <v>15976.6</v>
      </c>
      <c r="AN82" s="76">
        <f t="shared" si="93"/>
        <v>13811.8</v>
      </c>
      <c r="AO82" s="76">
        <f t="shared" si="90"/>
        <v>86.450183393212569</v>
      </c>
      <c r="AP82" s="76">
        <f t="shared" si="93"/>
        <v>32435.8</v>
      </c>
      <c r="AQ82" s="76">
        <f t="shared" si="93"/>
        <v>32435.800000000003</v>
      </c>
      <c r="AR82" s="76">
        <f t="shared" si="91"/>
        <v>100.00000000000003</v>
      </c>
      <c r="AS82" s="77"/>
      <c r="AT82" s="77"/>
    </row>
    <row r="83" spans="1:46" s="27" customFormat="1" ht="12.75">
      <c r="A83" s="93" t="s">
        <v>112</v>
      </c>
      <c r="B83" s="94" t="s">
        <v>111</v>
      </c>
      <c r="C83" s="93" t="s">
        <v>41</v>
      </c>
      <c r="D83" s="93" t="s">
        <v>60</v>
      </c>
      <c r="E83" s="73" t="s">
        <v>40</v>
      </c>
      <c r="F83" s="33">
        <f>F84+F85</f>
        <v>140946.9</v>
      </c>
      <c r="G83" s="33">
        <f>G84+G85</f>
        <v>140946.9</v>
      </c>
      <c r="H83" s="38">
        <f t="shared" si="94"/>
        <v>100</v>
      </c>
      <c r="I83" s="30">
        <f>I84+I85</f>
        <v>3070</v>
      </c>
      <c r="J83" s="30">
        <f t="shared" ref="J83:AH83" si="95">J84+J85</f>
        <v>3070</v>
      </c>
      <c r="K83" s="38">
        <f t="shared" si="80"/>
        <v>100</v>
      </c>
      <c r="L83" s="30">
        <f t="shared" si="95"/>
        <v>9250</v>
      </c>
      <c r="M83" s="30">
        <f t="shared" si="95"/>
        <v>9250</v>
      </c>
      <c r="N83" s="38">
        <f t="shared" si="81"/>
        <v>100</v>
      </c>
      <c r="O83" s="30">
        <f t="shared" si="95"/>
        <v>8700</v>
      </c>
      <c r="P83" s="30">
        <f t="shared" si="95"/>
        <v>8700</v>
      </c>
      <c r="Q83" s="38">
        <f t="shared" si="82"/>
        <v>100</v>
      </c>
      <c r="R83" s="30">
        <f t="shared" si="95"/>
        <v>13250</v>
      </c>
      <c r="S83" s="30">
        <f t="shared" si="95"/>
        <v>13250</v>
      </c>
      <c r="T83" s="30">
        <f t="shared" ref="T83:T84" si="96">S83/R83*100</f>
        <v>100</v>
      </c>
      <c r="U83" s="30">
        <f t="shared" si="95"/>
        <v>11892</v>
      </c>
      <c r="V83" s="30">
        <f t="shared" si="95"/>
        <v>11892</v>
      </c>
      <c r="W83" s="30">
        <f t="shared" si="84"/>
        <v>100</v>
      </c>
      <c r="X83" s="30">
        <f t="shared" si="95"/>
        <v>13295</v>
      </c>
      <c r="Y83" s="30">
        <f t="shared" si="95"/>
        <v>13169.599999999999</v>
      </c>
      <c r="Z83" s="30">
        <f>Y83/X83*100</f>
        <v>99.056788266265499</v>
      </c>
      <c r="AA83" s="30">
        <f t="shared" si="95"/>
        <v>18199.2</v>
      </c>
      <c r="AB83" s="30">
        <f t="shared" si="95"/>
        <v>18349.599999999999</v>
      </c>
      <c r="AC83" s="30">
        <f>AB83/AA83*100</f>
        <v>100.82640995208581</v>
      </c>
      <c r="AD83" s="30">
        <f t="shared" si="95"/>
        <v>9789.6</v>
      </c>
      <c r="AE83" s="30">
        <f t="shared" si="95"/>
        <v>9789.7000000000007</v>
      </c>
      <c r="AF83" s="30">
        <f t="shared" si="87"/>
        <v>100.0010214921958</v>
      </c>
      <c r="AG83" s="30">
        <f t="shared" si="95"/>
        <v>5300</v>
      </c>
      <c r="AH83" s="30">
        <f t="shared" si="95"/>
        <v>5274.9</v>
      </c>
      <c r="AI83" s="31">
        <f t="shared" si="88"/>
        <v>99.526415094339612</v>
      </c>
      <c r="AJ83" s="30">
        <f>AJ84+AJ85</f>
        <v>13398</v>
      </c>
      <c r="AK83" s="30">
        <f t="shared" ref="AK83:AQ83" si="97">AK84+AK85</f>
        <v>14166</v>
      </c>
      <c r="AL83" s="30">
        <f t="shared" si="89"/>
        <v>105.73219883564711</v>
      </c>
      <c r="AM83" s="30">
        <f t="shared" si="97"/>
        <v>11648</v>
      </c>
      <c r="AN83" s="30">
        <f t="shared" si="97"/>
        <v>9480</v>
      </c>
      <c r="AO83" s="30">
        <f t="shared" si="90"/>
        <v>81.387362637362642</v>
      </c>
      <c r="AP83" s="30">
        <f t="shared" si="97"/>
        <v>23155.1</v>
      </c>
      <c r="AQ83" s="30">
        <f t="shared" si="97"/>
        <v>24555.100000000002</v>
      </c>
      <c r="AR83" s="30">
        <f t="shared" si="91"/>
        <v>106.04618420995808</v>
      </c>
      <c r="AS83" s="100" t="s">
        <v>65</v>
      </c>
      <c r="AT83" s="32"/>
    </row>
    <row r="84" spans="1:46" s="29" customFormat="1" ht="38.25">
      <c r="A84" s="93"/>
      <c r="B84" s="94"/>
      <c r="C84" s="93"/>
      <c r="D84" s="93"/>
      <c r="E84" s="44" t="s">
        <v>58</v>
      </c>
      <c r="F84" s="38">
        <f>I84+L84+O84+R84+U84+X84+AA84+AD84+AG84+AJ84+AM84+AP84</f>
        <v>15512</v>
      </c>
      <c r="G84" s="38">
        <f>J84+M84+P84+S84+V84+Y84+AB84+AE84+AH84+AK84+AN84+AQ84</f>
        <v>15511.999999999998</v>
      </c>
      <c r="H84" s="38">
        <f t="shared" si="94"/>
        <v>99.999999999999986</v>
      </c>
      <c r="I84" s="31">
        <v>850</v>
      </c>
      <c r="J84" s="31">
        <v>850</v>
      </c>
      <c r="K84" s="36">
        <f t="shared" si="80"/>
        <v>100</v>
      </c>
      <c r="L84" s="31">
        <v>850</v>
      </c>
      <c r="M84" s="31">
        <v>850</v>
      </c>
      <c r="N84" s="36">
        <f t="shared" si="81"/>
        <v>100</v>
      </c>
      <c r="O84" s="31">
        <v>1300</v>
      </c>
      <c r="P84" s="31">
        <v>1300</v>
      </c>
      <c r="Q84" s="36">
        <f t="shared" si="82"/>
        <v>100</v>
      </c>
      <c r="R84" s="31">
        <v>1250</v>
      </c>
      <c r="S84" s="31">
        <v>1250</v>
      </c>
      <c r="T84" s="31">
        <f t="shared" si="96"/>
        <v>100</v>
      </c>
      <c r="U84" s="31">
        <v>1200</v>
      </c>
      <c r="V84" s="31">
        <v>1200</v>
      </c>
      <c r="W84" s="31">
        <f t="shared" si="84"/>
        <v>100</v>
      </c>
      <c r="X84" s="31">
        <v>1240.3</v>
      </c>
      <c r="Y84" s="31">
        <v>1240.3</v>
      </c>
      <c r="Z84" s="31">
        <f>Y84/X84*100</f>
        <v>100</v>
      </c>
      <c r="AA84" s="31">
        <v>1878</v>
      </c>
      <c r="AB84" s="31">
        <v>1878</v>
      </c>
      <c r="AC84" s="31">
        <f>AB84/AA84*100</f>
        <v>100</v>
      </c>
      <c r="AD84" s="31">
        <f>1800</f>
        <v>1800</v>
      </c>
      <c r="AE84" s="31">
        <v>1535</v>
      </c>
      <c r="AF84" s="31">
        <f t="shared" si="87"/>
        <v>85.277777777777771</v>
      </c>
      <c r="AG84" s="31">
        <f>1493.7-746.8</f>
        <v>746.90000000000009</v>
      </c>
      <c r="AH84" s="31">
        <v>1011.9</v>
      </c>
      <c r="AI84" s="31">
        <f t="shared" si="88"/>
        <v>135.47998393359217</v>
      </c>
      <c r="AJ84" s="31">
        <f>1400+746.8</f>
        <v>2146.8000000000002</v>
      </c>
      <c r="AK84" s="31">
        <v>750</v>
      </c>
      <c r="AL84" s="31">
        <f t="shared" si="89"/>
        <v>34.935718278367801</v>
      </c>
      <c r="AM84" s="31">
        <v>1400</v>
      </c>
      <c r="AN84" s="31">
        <v>1396.8</v>
      </c>
      <c r="AO84" s="31">
        <f t="shared" si="90"/>
        <v>99.771428571428572</v>
      </c>
      <c r="AP84" s="31">
        <v>850</v>
      </c>
      <c r="AQ84" s="31">
        <v>2250</v>
      </c>
      <c r="AR84" s="31">
        <f t="shared" si="91"/>
        <v>264.70588235294116</v>
      </c>
      <c r="AS84" s="101"/>
      <c r="AT84" s="115"/>
    </row>
    <row r="85" spans="1:46" s="29" customFormat="1" ht="51">
      <c r="A85" s="93"/>
      <c r="B85" s="94"/>
      <c r="C85" s="93"/>
      <c r="D85" s="93"/>
      <c r="E85" s="44" t="s">
        <v>59</v>
      </c>
      <c r="F85" s="38">
        <f>I85+L85+O85+R85+U85+X85+AA85+AD85+AG85+AJ85+AM85+AP85</f>
        <v>125434.9</v>
      </c>
      <c r="G85" s="38">
        <f>J85+M85+P85+S85+V85+Y85+AB85+AE85+AH85+AK85+AN85+AQ85</f>
        <v>125434.9</v>
      </c>
      <c r="H85" s="38">
        <f t="shared" si="94"/>
        <v>100</v>
      </c>
      <c r="I85" s="31">
        <v>2220</v>
      </c>
      <c r="J85" s="31">
        <v>2220</v>
      </c>
      <c r="K85" s="36">
        <f t="shared" si="80"/>
        <v>100</v>
      </c>
      <c r="L85" s="31">
        <v>8400</v>
      </c>
      <c r="M85" s="31">
        <v>8400</v>
      </c>
      <c r="N85" s="36">
        <f t="shared" si="81"/>
        <v>100</v>
      </c>
      <c r="O85" s="31">
        <v>7400</v>
      </c>
      <c r="P85" s="31">
        <v>7400</v>
      </c>
      <c r="Q85" s="36">
        <f t="shared" si="82"/>
        <v>100</v>
      </c>
      <c r="R85" s="31">
        <f>8950+3050</f>
        <v>12000</v>
      </c>
      <c r="S85" s="31">
        <v>12000</v>
      </c>
      <c r="T85" s="31">
        <f>S85/R85*100</f>
        <v>100</v>
      </c>
      <c r="U85" s="31">
        <f>9150+1542</f>
        <v>10692</v>
      </c>
      <c r="V85" s="31">
        <v>10692</v>
      </c>
      <c r="W85" s="31">
        <f t="shared" si="84"/>
        <v>100</v>
      </c>
      <c r="X85" s="31">
        <f>10859.7-4592+5787</f>
        <v>12054.7</v>
      </c>
      <c r="Y85" s="31">
        <v>11929.3</v>
      </c>
      <c r="Z85" s="31">
        <f>Y85/X85*100</f>
        <v>98.959741843430351</v>
      </c>
      <c r="AA85" s="31">
        <f>13272+843.4+2205.8</f>
        <v>16321.2</v>
      </c>
      <c r="AB85" s="31">
        <v>16471.599999999999</v>
      </c>
      <c r="AC85" s="31">
        <f>AB85/AA85*100</f>
        <v>100.92150087003404</v>
      </c>
      <c r="AD85" s="31">
        <f>6250+1739.6</f>
        <v>7989.6</v>
      </c>
      <c r="AE85" s="31">
        <v>8254.7000000000007</v>
      </c>
      <c r="AF85" s="31">
        <f t="shared" si="87"/>
        <v>103.31806348252729</v>
      </c>
      <c r="AG85" s="31">
        <f>6456.3-2-1901.2</f>
        <v>4553.1000000000004</v>
      </c>
      <c r="AH85" s="31">
        <v>4263</v>
      </c>
      <c r="AI85" s="31">
        <f t="shared" si="88"/>
        <v>93.628516834684049</v>
      </c>
      <c r="AJ85" s="31">
        <f>8476+874+1901.2</f>
        <v>11251.2</v>
      </c>
      <c r="AK85" s="31">
        <v>13416</v>
      </c>
      <c r="AL85" s="31">
        <f t="shared" si="89"/>
        <v>119.24061433447098</v>
      </c>
      <c r="AM85" s="31">
        <f>7400-5787+8635</f>
        <v>10248</v>
      </c>
      <c r="AN85" s="31">
        <v>8083.2</v>
      </c>
      <c r="AO85" s="31">
        <f t="shared" si="90"/>
        <v>78.875878220140521</v>
      </c>
      <c r="AP85" s="31">
        <f>3454.5+14879.5-3945.4+310+7606.5</f>
        <v>22305.1</v>
      </c>
      <c r="AQ85" s="31">
        <f>23887.4-1582.3</f>
        <v>22305.100000000002</v>
      </c>
      <c r="AR85" s="31">
        <f t="shared" si="91"/>
        <v>100.00000000000003</v>
      </c>
      <c r="AS85" s="102"/>
      <c r="AT85" s="117"/>
    </row>
    <row r="86" spans="1:46" s="27" customFormat="1" ht="15.75" customHeight="1">
      <c r="A86" s="93" t="s">
        <v>113</v>
      </c>
      <c r="B86" s="94" t="s">
        <v>179</v>
      </c>
      <c r="C86" s="95" t="s">
        <v>50</v>
      </c>
      <c r="D86" s="93" t="s">
        <v>60</v>
      </c>
      <c r="E86" s="73" t="s">
        <v>40</v>
      </c>
      <c r="F86" s="33">
        <f>F87+F88</f>
        <v>68115.7</v>
      </c>
      <c r="G86" s="33">
        <f>G87+G88</f>
        <v>68115.699999999983</v>
      </c>
      <c r="H86" s="38">
        <f t="shared" si="94"/>
        <v>99.999999999999972</v>
      </c>
      <c r="I86" s="30">
        <f>I87+I88</f>
        <v>1120</v>
      </c>
      <c r="J86" s="30">
        <f t="shared" ref="J86:AH86" si="98">J87+J88</f>
        <v>1120</v>
      </c>
      <c r="K86" s="38">
        <f t="shared" si="80"/>
        <v>100</v>
      </c>
      <c r="L86" s="30">
        <f t="shared" si="98"/>
        <v>4843.2</v>
      </c>
      <c r="M86" s="30">
        <f t="shared" si="98"/>
        <v>4843.2</v>
      </c>
      <c r="N86" s="38">
        <f t="shared" si="81"/>
        <v>100</v>
      </c>
      <c r="O86" s="30">
        <f t="shared" si="98"/>
        <v>4718.5</v>
      </c>
      <c r="P86" s="30">
        <f t="shared" si="98"/>
        <v>4537.7</v>
      </c>
      <c r="Q86" s="38">
        <f t="shared" si="82"/>
        <v>96.168273815831299</v>
      </c>
      <c r="R86" s="30">
        <f t="shared" si="98"/>
        <v>5292.3</v>
      </c>
      <c r="S86" s="30">
        <f t="shared" si="98"/>
        <v>5292.3</v>
      </c>
      <c r="T86" s="30">
        <f>S86/R86*100</f>
        <v>100</v>
      </c>
      <c r="U86" s="30">
        <f t="shared" si="98"/>
        <v>13851.5</v>
      </c>
      <c r="V86" s="30">
        <f t="shared" si="98"/>
        <v>11351.5</v>
      </c>
      <c r="W86" s="30">
        <f t="shared" si="84"/>
        <v>81.951413204346096</v>
      </c>
      <c r="X86" s="30">
        <f t="shared" si="98"/>
        <v>6143.5</v>
      </c>
      <c r="Y86" s="30">
        <f t="shared" si="98"/>
        <v>8143.5</v>
      </c>
      <c r="Z86" s="30">
        <f>Y86/X86*100</f>
        <v>132.55473264425817</v>
      </c>
      <c r="AA86" s="30">
        <f t="shared" si="98"/>
        <v>2388.3000000000002</v>
      </c>
      <c r="AB86" s="30">
        <f t="shared" si="98"/>
        <v>3069.2</v>
      </c>
      <c r="AC86" s="30">
        <f>AB86/AA86*100</f>
        <v>128.50981869949334</v>
      </c>
      <c r="AD86" s="30">
        <f t="shared" si="98"/>
        <v>4075.5</v>
      </c>
      <c r="AE86" s="30">
        <f t="shared" si="98"/>
        <v>4075.4</v>
      </c>
      <c r="AF86" s="30">
        <f t="shared" si="87"/>
        <v>99.997546313335789</v>
      </c>
      <c r="AG86" s="30">
        <f t="shared" si="98"/>
        <v>3625.5</v>
      </c>
      <c r="AH86" s="30">
        <f t="shared" si="98"/>
        <v>3625.5</v>
      </c>
      <c r="AI86" s="31">
        <f t="shared" si="88"/>
        <v>100</v>
      </c>
      <c r="AJ86" s="30">
        <f>AJ87+AJ88</f>
        <v>5656.3</v>
      </c>
      <c r="AK86" s="30">
        <f t="shared" ref="AK86:AQ86" si="99">AK87+AK88</f>
        <v>5566</v>
      </c>
      <c r="AL86" s="30">
        <f t="shared" si="89"/>
        <v>98.403550023867197</v>
      </c>
      <c r="AM86" s="30">
        <f t="shared" si="99"/>
        <v>5909.2000000000007</v>
      </c>
      <c r="AN86" s="30">
        <f t="shared" si="99"/>
        <v>5728.6</v>
      </c>
      <c r="AO86" s="30">
        <f t="shared" si="90"/>
        <v>96.943748730792663</v>
      </c>
      <c r="AP86" s="30">
        <f t="shared" si="99"/>
        <v>10491.900000000001</v>
      </c>
      <c r="AQ86" s="30">
        <f t="shared" si="99"/>
        <v>10762.800000000001</v>
      </c>
      <c r="AR86" s="30">
        <f t="shared" si="91"/>
        <v>102.58199182226289</v>
      </c>
      <c r="AS86" s="146" t="s">
        <v>66</v>
      </c>
      <c r="AT86" s="115"/>
    </row>
    <row r="87" spans="1:46" s="29" customFormat="1" ht="38.25">
      <c r="A87" s="93"/>
      <c r="B87" s="94"/>
      <c r="C87" s="95"/>
      <c r="D87" s="93"/>
      <c r="E87" s="44" t="s">
        <v>58</v>
      </c>
      <c r="F87" s="38">
        <f>I87+L87+O87+R87+U87+X87+AA87+AD87+AG87+AJ87+AM87+AP87</f>
        <v>2168.3999999999996</v>
      </c>
      <c r="G87" s="38">
        <f>J87+M87+P87+S87+V87+Y87+AB87+AE87+AH87+AK87+AN87+AQ87</f>
        <v>2168.4</v>
      </c>
      <c r="H87" s="38">
        <f t="shared" si="94"/>
        <v>100.00000000000003</v>
      </c>
      <c r="I87" s="31">
        <v>0</v>
      </c>
      <c r="J87" s="31"/>
      <c r="K87" s="31"/>
      <c r="L87" s="31">
        <f>90.4+90.4</f>
        <v>180.8</v>
      </c>
      <c r="M87" s="31">
        <v>0</v>
      </c>
      <c r="N87" s="36">
        <f t="shared" si="81"/>
        <v>0</v>
      </c>
      <c r="O87" s="31">
        <f>90.4+90.4</f>
        <v>180.8</v>
      </c>
      <c r="P87" s="31">
        <v>180.8</v>
      </c>
      <c r="Q87" s="36">
        <f t="shared" si="82"/>
        <v>100</v>
      </c>
      <c r="R87" s="31">
        <f>90.4+90.4</f>
        <v>180.8</v>
      </c>
      <c r="S87" s="31">
        <v>361.6</v>
      </c>
      <c r="T87" s="31">
        <f>S87/R87*100</f>
        <v>200</v>
      </c>
      <c r="U87" s="31">
        <f>361.4+361.4</f>
        <v>722.8</v>
      </c>
      <c r="V87" s="31">
        <v>722.8</v>
      </c>
      <c r="W87" s="31">
        <f t="shared" si="84"/>
        <v>100</v>
      </c>
      <c r="X87" s="31">
        <f>0</f>
        <v>0</v>
      </c>
      <c r="Y87" s="31">
        <v>0</v>
      </c>
      <c r="Z87" s="31"/>
      <c r="AA87" s="31">
        <v>0</v>
      </c>
      <c r="AB87" s="31">
        <v>0</v>
      </c>
      <c r="AC87" s="31"/>
      <c r="AD87" s="31">
        <v>0</v>
      </c>
      <c r="AE87" s="31">
        <v>0</v>
      </c>
      <c r="AF87" s="31"/>
      <c r="AG87" s="31">
        <f>90.4+90.4</f>
        <v>180.8</v>
      </c>
      <c r="AH87" s="31">
        <v>180.8</v>
      </c>
      <c r="AI87" s="31">
        <f t="shared" si="88"/>
        <v>100</v>
      </c>
      <c r="AJ87" s="31">
        <f>90.3+90.3</f>
        <v>180.6</v>
      </c>
      <c r="AK87" s="31">
        <v>90.3</v>
      </c>
      <c r="AL87" s="31">
        <f t="shared" si="89"/>
        <v>50</v>
      </c>
      <c r="AM87" s="31">
        <f>90.3+90.3</f>
        <v>180.6</v>
      </c>
      <c r="AN87" s="31">
        <v>0</v>
      </c>
      <c r="AO87" s="31">
        <f t="shared" si="90"/>
        <v>0</v>
      </c>
      <c r="AP87" s="31">
        <f>180.6+180.6</f>
        <v>361.2</v>
      </c>
      <c r="AQ87" s="31">
        <v>632.1</v>
      </c>
      <c r="AR87" s="31">
        <f t="shared" si="91"/>
        <v>175.00000000000003</v>
      </c>
      <c r="AS87" s="147"/>
      <c r="AT87" s="116"/>
    </row>
    <row r="88" spans="1:46" s="29" customFormat="1" ht="51">
      <c r="A88" s="93"/>
      <c r="B88" s="94"/>
      <c r="C88" s="95"/>
      <c r="D88" s="93"/>
      <c r="E88" s="44" t="s">
        <v>59</v>
      </c>
      <c r="F88" s="38">
        <f>I88+L88+O88+R88+U88+X88+AA88+AD88+AG88+AJ88+AM88+AP88</f>
        <v>65947.3</v>
      </c>
      <c r="G88" s="38">
        <f>J88+M88+P88+S88+V88+Y88+AB88+AE88+AH88+AK88+AN88+AQ88</f>
        <v>65947.299999999988</v>
      </c>
      <c r="H88" s="38">
        <f t="shared" si="94"/>
        <v>99.999999999999972</v>
      </c>
      <c r="I88" s="31">
        <f>510+610</f>
        <v>1120</v>
      </c>
      <c r="J88" s="31">
        <f>510+610</f>
        <v>1120</v>
      </c>
      <c r="K88" s="36">
        <f>J88/I88*100</f>
        <v>100</v>
      </c>
      <c r="L88" s="31">
        <f>2253.1+2409.3</f>
        <v>4662.3999999999996</v>
      </c>
      <c r="M88" s="31">
        <v>4843.2</v>
      </c>
      <c r="N88" s="36">
        <f t="shared" si="81"/>
        <v>103.87783115991765</v>
      </c>
      <c r="O88" s="31">
        <f>2268.5+2269.2</f>
        <v>4537.7</v>
      </c>
      <c r="P88" s="31">
        <v>4356.8999999999996</v>
      </c>
      <c r="Q88" s="36">
        <f t="shared" si="82"/>
        <v>96.015602618066424</v>
      </c>
      <c r="R88" s="31">
        <f>2428.1+2683.4</f>
        <v>5111.5</v>
      </c>
      <c r="S88" s="31">
        <v>4930.7</v>
      </c>
      <c r="T88" s="31">
        <f>S88/R88*100</f>
        <v>96.462877824513356</v>
      </c>
      <c r="U88" s="31">
        <f>6636.7+6492</f>
        <v>13128.7</v>
      </c>
      <c r="V88" s="31">
        <f>7209.5+3419.2</f>
        <v>10628.7</v>
      </c>
      <c r="W88" s="31">
        <f>V88/U88*100</f>
        <v>80.957749053600125</v>
      </c>
      <c r="X88" s="31">
        <f>2931.9+3211.6</f>
        <v>6143.5</v>
      </c>
      <c r="Y88" s="31">
        <v>8143.5</v>
      </c>
      <c r="Z88" s="31">
        <f>Y88/X88*100</f>
        <v>132.55473264425817</v>
      </c>
      <c r="AA88" s="31">
        <f>1017.2+1371.1</f>
        <v>2388.3000000000002</v>
      </c>
      <c r="AB88" s="31">
        <v>3069.2</v>
      </c>
      <c r="AC88" s="31">
        <f>AB88/AA88*100</f>
        <v>128.50981869949334</v>
      </c>
      <c r="AD88" s="31">
        <f>821.2+1154.3+500+1600</f>
        <v>4075.5</v>
      </c>
      <c r="AE88" s="31">
        <v>4075.4</v>
      </c>
      <c r="AF88" s="31">
        <f>AE88/AD88*100</f>
        <v>99.997546313335789</v>
      </c>
      <c r="AG88" s="31">
        <f>1512.3+1632.4+200+100</f>
        <v>3444.7</v>
      </c>
      <c r="AH88" s="31">
        <v>3444.7</v>
      </c>
      <c r="AI88" s="31">
        <f t="shared" si="88"/>
        <v>100</v>
      </c>
      <c r="AJ88" s="31">
        <f>2577+2808.4+90.3</f>
        <v>5475.7</v>
      </c>
      <c r="AK88" s="31">
        <v>5475.7</v>
      </c>
      <c r="AL88" s="31">
        <f t="shared" si="89"/>
        <v>100</v>
      </c>
      <c r="AM88" s="31">
        <f>2244.3+2503.7+890.3+90.3</f>
        <v>5728.6</v>
      </c>
      <c r="AN88" s="31">
        <v>5728.6</v>
      </c>
      <c r="AO88" s="31">
        <f t="shared" si="90"/>
        <v>100</v>
      </c>
      <c r="AP88" s="31">
        <f>3620.4+4334.7+327.1-700-1700+4248.5</f>
        <v>10130.700000000001</v>
      </c>
      <c r="AQ88" s="31">
        <v>10130.700000000001</v>
      </c>
      <c r="AR88" s="31">
        <f t="shared" si="91"/>
        <v>100</v>
      </c>
      <c r="AS88" s="148"/>
      <c r="AT88" s="117"/>
    </row>
    <row r="89" spans="1:46" s="41" customFormat="1" ht="14.25">
      <c r="A89" s="144" t="s">
        <v>49</v>
      </c>
      <c r="B89" s="144"/>
      <c r="C89" s="145"/>
      <c r="D89" s="145"/>
      <c r="E89" s="72" t="s">
        <v>40</v>
      </c>
      <c r="F89" s="75">
        <f>F91+F93+F92+F90</f>
        <v>333863.5</v>
      </c>
      <c r="G89" s="75">
        <f>G91+G93+G92+G90</f>
        <v>292585.39999999997</v>
      </c>
      <c r="H89" s="50">
        <f>G89/F89*100</f>
        <v>87.636234568918127</v>
      </c>
      <c r="I89" s="76">
        <f>I11+I32+I48+I61+I80</f>
        <v>4196.8999999999996</v>
      </c>
      <c r="J89" s="76">
        <f>J11+J32+J48+J61+J80</f>
        <v>4196.8999999999996</v>
      </c>
      <c r="K89" s="50">
        <f>J89/I89*100</f>
        <v>100</v>
      </c>
      <c r="L89" s="76">
        <f>L11+L32+L48+L61+L80</f>
        <v>14492.3</v>
      </c>
      <c r="M89" s="76">
        <f>M11+M32+M48+M61+M80</f>
        <v>14476.300000000001</v>
      </c>
      <c r="N89" s="50">
        <f t="shared" si="81"/>
        <v>99.889596544371855</v>
      </c>
      <c r="O89" s="76">
        <f>O11+O32+O48+O61+O80</f>
        <v>13912.2</v>
      </c>
      <c r="P89" s="76">
        <f>P11+P32+P48+P61+P80</f>
        <v>13539.699999999999</v>
      </c>
      <c r="Q89" s="50">
        <f t="shared" si="82"/>
        <v>97.322493926194269</v>
      </c>
      <c r="R89" s="76">
        <f>R11+R32+R48+R61+R80</f>
        <v>19662.8</v>
      </c>
      <c r="S89" s="76">
        <f>S11+S32+S48+S61+S80</f>
        <v>19579.399999999998</v>
      </c>
      <c r="T89" s="76">
        <f>S89/R89*100</f>
        <v>99.57584881095265</v>
      </c>
      <c r="U89" s="76">
        <f>U11+U32+U48+U61+U80</f>
        <v>26640.9</v>
      </c>
      <c r="V89" s="76">
        <f>V11+V32+V48+V61+V80</f>
        <v>23680.5</v>
      </c>
      <c r="W89" s="76">
        <f t="shared" ref="W89" si="100">V89/U89*100</f>
        <v>88.887762800806271</v>
      </c>
      <c r="X89" s="76">
        <f>X11+X32+X48+X61+X80</f>
        <v>20557.900000000001</v>
      </c>
      <c r="Y89" s="76">
        <f>Y11+Y32+Y48+Y61+Y80</f>
        <v>23127.1</v>
      </c>
      <c r="Z89" s="76">
        <f>Y89/X89*100</f>
        <v>112.49738543333704</v>
      </c>
      <c r="AA89" s="76">
        <f>AA11+AA32+AA48+AA61+AA80</f>
        <v>20633.5</v>
      </c>
      <c r="AB89" s="76">
        <f>AB11+AB32+AB48+AB61+AB80</f>
        <v>21464.799999999999</v>
      </c>
      <c r="AC89" s="76">
        <f>AB89/AA89*100</f>
        <v>104.02888506554875</v>
      </c>
      <c r="AD89" s="76">
        <f>AD11+AD32+AD48+AD61+AD80</f>
        <v>29922.9</v>
      </c>
      <c r="AE89" s="76">
        <f>AE11+AE32+AE48+AE61+AE80</f>
        <v>29885.1</v>
      </c>
      <c r="AF89" s="76">
        <f>AE89/AD89*100</f>
        <v>99.873675345638276</v>
      </c>
      <c r="AG89" s="76">
        <f>AG11+AG32+AG48+AG61+AG80</f>
        <v>74449.2</v>
      </c>
      <c r="AH89" s="76">
        <f>AH11+AH32+AH48+AH61+AH80</f>
        <v>36767.5</v>
      </c>
      <c r="AI89" s="76">
        <f t="shared" si="88"/>
        <v>49.386024295761402</v>
      </c>
      <c r="AJ89" s="76">
        <f>AJ11+AJ32+AJ48+AJ61+AJ80</f>
        <v>57054.3</v>
      </c>
      <c r="AK89" s="76">
        <f>AK11+AK32+AK48+AK61+AK80</f>
        <v>52579.9</v>
      </c>
      <c r="AL89" s="76">
        <f t="shared" si="89"/>
        <v>92.157646312372606</v>
      </c>
      <c r="AM89" s="76">
        <f>AM11+AM32+AM48+AM61+AM80</f>
        <v>18046.400000000001</v>
      </c>
      <c r="AN89" s="76">
        <f>AN11+AN32+AN48+AN61+AN80</f>
        <v>15811.499999999998</v>
      </c>
      <c r="AO89" s="76">
        <f t="shared" si="90"/>
        <v>87.615812572036518</v>
      </c>
      <c r="AP89" s="76">
        <f>AP11+AP32+AP48+AP61+AP80</f>
        <v>34294.199999999997</v>
      </c>
      <c r="AQ89" s="76">
        <f>AQ11+AQ32+AQ48+AQ61+AQ80</f>
        <v>35965.1</v>
      </c>
      <c r="AR89" s="76">
        <f t="shared" si="91"/>
        <v>104.87225245085175</v>
      </c>
      <c r="AS89" s="77"/>
      <c r="AT89" s="77"/>
    </row>
    <row r="90" spans="1:46" s="41" customFormat="1" ht="42.75">
      <c r="A90" s="144"/>
      <c r="B90" s="144"/>
      <c r="C90" s="145"/>
      <c r="D90" s="145"/>
      <c r="E90" s="74" t="s">
        <v>57</v>
      </c>
      <c r="F90" s="50">
        <f t="shared" ref="F90:G93" si="101">I90+L90+O90+R90+U90+X90+AA90+AD90+AG90+AJ90+AM90+AP90</f>
        <v>11.6</v>
      </c>
      <c r="G90" s="50">
        <f t="shared" si="101"/>
        <v>11.6</v>
      </c>
      <c r="H90" s="50">
        <f>G90/F90*100</f>
        <v>100</v>
      </c>
      <c r="I90" s="76">
        <f>I12</f>
        <v>0</v>
      </c>
      <c r="J90" s="76">
        <f t="shared" ref="J90:AR90" si="102">J12</f>
        <v>0</v>
      </c>
      <c r="K90" s="76">
        <f t="shared" si="102"/>
        <v>0</v>
      </c>
      <c r="L90" s="76">
        <f t="shared" si="102"/>
        <v>0</v>
      </c>
      <c r="M90" s="76">
        <f t="shared" si="102"/>
        <v>0</v>
      </c>
      <c r="N90" s="76">
        <f t="shared" si="102"/>
        <v>0</v>
      </c>
      <c r="O90" s="76">
        <f t="shared" si="102"/>
        <v>0</v>
      </c>
      <c r="P90" s="76">
        <f t="shared" si="102"/>
        <v>0</v>
      </c>
      <c r="Q90" s="76">
        <f t="shared" si="102"/>
        <v>0</v>
      </c>
      <c r="R90" s="76">
        <f t="shared" si="102"/>
        <v>0</v>
      </c>
      <c r="S90" s="76">
        <f t="shared" si="102"/>
        <v>0</v>
      </c>
      <c r="T90" s="76">
        <f t="shared" si="102"/>
        <v>0</v>
      </c>
      <c r="U90" s="76">
        <f t="shared" si="102"/>
        <v>0</v>
      </c>
      <c r="V90" s="76">
        <f t="shared" si="102"/>
        <v>0</v>
      </c>
      <c r="W90" s="76">
        <f t="shared" si="102"/>
        <v>0</v>
      </c>
      <c r="X90" s="76">
        <f t="shared" si="102"/>
        <v>0</v>
      </c>
      <c r="Y90" s="76">
        <f t="shared" si="102"/>
        <v>0</v>
      </c>
      <c r="Z90" s="76">
        <f t="shared" si="102"/>
        <v>0</v>
      </c>
      <c r="AA90" s="76">
        <f t="shared" si="102"/>
        <v>0</v>
      </c>
      <c r="AB90" s="76">
        <f t="shared" si="102"/>
        <v>0</v>
      </c>
      <c r="AC90" s="76">
        <f t="shared" si="102"/>
        <v>0</v>
      </c>
      <c r="AD90" s="76">
        <f t="shared" si="102"/>
        <v>11.6</v>
      </c>
      <c r="AE90" s="76">
        <f t="shared" si="102"/>
        <v>0</v>
      </c>
      <c r="AF90" s="76">
        <f t="shared" si="102"/>
        <v>0</v>
      </c>
      <c r="AG90" s="76">
        <f t="shared" si="102"/>
        <v>0</v>
      </c>
      <c r="AH90" s="76">
        <f t="shared" si="102"/>
        <v>0</v>
      </c>
      <c r="AI90" s="76">
        <f t="shared" si="102"/>
        <v>0</v>
      </c>
      <c r="AJ90" s="76">
        <f t="shared" si="102"/>
        <v>0</v>
      </c>
      <c r="AK90" s="76">
        <f t="shared" si="102"/>
        <v>0</v>
      </c>
      <c r="AL90" s="76">
        <f t="shared" si="102"/>
        <v>0</v>
      </c>
      <c r="AM90" s="76">
        <f t="shared" si="102"/>
        <v>0</v>
      </c>
      <c r="AN90" s="76">
        <f t="shared" si="102"/>
        <v>11.6</v>
      </c>
      <c r="AO90" s="76">
        <f t="shared" si="102"/>
        <v>0</v>
      </c>
      <c r="AP90" s="76">
        <f t="shared" si="102"/>
        <v>0</v>
      </c>
      <c r="AQ90" s="76">
        <f t="shared" si="102"/>
        <v>0</v>
      </c>
      <c r="AR90" s="76">
        <f t="shared" si="102"/>
        <v>0</v>
      </c>
      <c r="AS90" s="77"/>
      <c r="AT90" s="77"/>
    </row>
    <row r="91" spans="1:46" s="41" customFormat="1" ht="57">
      <c r="A91" s="144"/>
      <c r="B91" s="144"/>
      <c r="C91" s="145"/>
      <c r="D91" s="145"/>
      <c r="E91" s="74" t="s">
        <v>67</v>
      </c>
      <c r="F91" s="50">
        <f>I91+L91+O91+R91+U91+X91+AA91+AD91+AG91+AJ91+AM91+AP91</f>
        <v>20160.2</v>
      </c>
      <c r="G91" s="50">
        <f t="shared" si="101"/>
        <v>20160.2</v>
      </c>
      <c r="H91" s="50">
        <f>G91/F91*100</f>
        <v>100</v>
      </c>
      <c r="I91" s="76">
        <f>I13+I33+I49+I62+I81</f>
        <v>850</v>
      </c>
      <c r="J91" s="76">
        <f>J13+J33+J49+J62+J81</f>
        <v>850</v>
      </c>
      <c r="K91" s="76">
        <f>J91/I91*100</f>
        <v>100</v>
      </c>
      <c r="L91" s="76">
        <f>L13+L33+L49+L62+L81</f>
        <v>1316.8</v>
      </c>
      <c r="M91" s="76">
        <f>M13+M33+M49+M62+M81</f>
        <v>1120</v>
      </c>
      <c r="N91" s="76">
        <f>M91/L91*100</f>
        <v>85.054678007290406</v>
      </c>
      <c r="O91" s="76">
        <f>O13+O33+O49+O62+O81</f>
        <v>1952.5</v>
      </c>
      <c r="P91" s="76">
        <f>P13+P33+P49+P62+P81</f>
        <v>1760.8</v>
      </c>
      <c r="Q91" s="76">
        <f>P91/O91*100</f>
        <v>90.181818181818173</v>
      </c>
      <c r="R91" s="76">
        <f>R13+R33+R49+R62+R81</f>
        <v>2348.3000000000002</v>
      </c>
      <c r="S91" s="76">
        <f>S13+S33+S49+S62+S81</f>
        <v>2478.3000000000002</v>
      </c>
      <c r="T91" s="76">
        <f>S91/R91*100</f>
        <v>105.5359196014138</v>
      </c>
      <c r="U91" s="76">
        <f>U13+U33+U49+U62+U81</f>
        <v>2011.1</v>
      </c>
      <c r="V91" s="76">
        <f>V13+V33+V49+V62+V81</f>
        <v>2143.3000000000002</v>
      </c>
      <c r="W91" s="76">
        <f>V91/U91*100</f>
        <v>106.57351698075681</v>
      </c>
      <c r="X91" s="76">
        <f>X13+X33+X49+X62+X81</f>
        <v>1656.3</v>
      </c>
      <c r="Y91" s="76">
        <f>Y13+Y33+Y49+Y62+Y81</f>
        <v>1725.6999999999998</v>
      </c>
      <c r="Z91" s="76">
        <f>Y91/X91*100</f>
        <v>104.1900621868019</v>
      </c>
      <c r="AA91" s="76">
        <f>AA13+AA33+AA49+AA62+AA81</f>
        <v>1924</v>
      </c>
      <c r="AB91" s="76">
        <f>AB13+AB33+AB49+AB62+AB81</f>
        <v>1924</v>
      </c>
      <c r="AC91" s="76">
        <f>AB91/AA91*100</f>
        <v>100</v>
      </c>
      <c r="AD91" s="76">
        <f>AD13+AD33+AD49+AD62+AD81</f>
        <v>1812</v>
      </c>
      <c r="AE91" s="76">
        <f>AE13+AE33+AE49+AE62+AE81</f>
        <v>1535</v>
      </c>
      <c r="AF91" s="76">
        <f>AE91/AD91*100</f>
        <v>84.71302428256071</v>
      </c>
      <c r="AG91" s="76">
        <f>AG13+AG33+AG49+AG62+AG81</f>
        <v>1152.3000000000002</v>
      </c>
      <c r="AH91" s="76">
        <f>AH13+AH33+AH49+AH62+AH81</f>
        <v>1372.5</v>
      </c>
      <c r="AI91" s="76">
        <f>AH91/AG91*100</f>
        <v>119.10960687321008</v>
      </c>
      <c r="AJ91" s="76">
        <f>AJ13+AJ33+AJ49+AJ62+AJ81</f>
        <v>2327.4</v>
      </c>
      <c r="AK91" s="76">
        <f>AK13+AK33+AK49+AK62+AK81</f>
        <v>840.3</v>
      </c>
      <c r="AL91" s="76">
        <f>AK91/AJ91*100</f>
        <v>36.104666151069857</v>
      </c>
      <c r="AM91" s="76">
        <f>AM13+AM33+AM49+AM62+AM81</f>
        <v>1598.3</v>
      </c>
      <c r="AN91" s="76">
        <f>AN13+AN33+AN49+AN62+AN81</f>
        <v>1528.2</v>
      </c>
      <c r="AO91" s="76">
        <f>AN91/AM91*100</f>
        <v>95.614089970593767</v>
      </c>
      <c r="AP91" s="76">
        <f>AP13+AP33+AP49+AP62+AP81</f>
        <v>1211.2</v>
      </c>
      <c r="AQ91" s="76">
        <f>AQ13+AQ33+AQ49+AQ62+AQ81</f>
        <v>2882.1</v>
      </c>
      <c r="AR91" s="76">
        <f>AQ91/AP91*100</f>
        <v>237.95409511228533</v>
      </c>
      <c r="AS91" s="77"/>
      <c r="AT91" s="77"/>
    </row>
    <row r="92" spans="1:46" s="41" customFormat="1" ht="71.25">
      <c r="A92" s="144"/>
      <c r="B92" s="144"/>
      <c r="C92" s="145"/>
      <c r="D92" s="145"/>
      <c r="E92" s="74" t="s">
        <v>59</v>
      </c>
      <c r="F92" s="50">
        <f t="shared" si="101"/>
        <v>195691.7</v>
      </c>
      <c r="G92" s="50">
        <f t="shared" si="101"/>
        <v>195691.69999999998</v>
      </c>
      <c r="H92" s="50">
        <f t="shared" ref="H92:H93" si="103">G92/F92*100</f>
        <v>99.999999999999986</v>
      </c>
      <c r="I92" s="76">
        <f>I14+I34+I50+I63+I82</f>
        <v>3346.9</v>
      </c>
      <c r="J92" s="76">
        <f>J14+J34+J50+J63+J82</f>
        <v>3346.9</v>
      </c>
      <c r="K92" s="76">
        <f>J92/I92*100</f>
        <v>100</v>
      </c>
      <c r="L92" s="76">
        <f>L14+L34+L50+L63+L82</f>
        <v>13175.5</v>
      </c>
      <c r="M92" s="76">
        <f>M14+M34+M50+M63+M82</f>
        <v>13356.300000000001</v>
      </c>
      <c r="N92" s="76">
        <f>M92/L92*100</f>
        <v>101.37224393761149</v>
      </c>
      <c r="O92" s="76">
        <f>O14+O34+O50+O63+O82</f>
        <v>11959.7</v>
      </c>
      <c r="P92" s="76">
        <f>P14+P34+P50+P63+P82</f>
        <v>11778.9</v>
      </c>
      <c r="Q92" s="76">
        <f>P92/O92*100</f>
        <v>98.488256394391144</v>
      </c>
      <c r="R92" s="76">
        <f>R14+R34+R50+R63+R82</f>
        <v>17314.5</v>
      </c>
      <c r="S92" s="76">
        <f>S14+S34+S50+S63+S82</f>
        <v>17101.100000000002</v>
      </c>
      <c r="T92" s="76">
        <f>S92/R92*100</f>
        <v>98.767507002801139</v>
      </c>
      <c r="U92" s="76">
        <f>U14+U34+U50+U63+U82</f>
        <v>24629.8</v>
      </c>
      <c r="V92" s="76">
        <f>V14+V34+V50+V63+V82</f>
        <v>21537.200000000001</v>
      </c>
      <c r="W92" s="76">
        <f>V92/U92*100</f>
        <v>87.443665803214003</v>
      </c>
      <c r="X92" s="76">
        <f>X14+X34+X50+X63+X82</f>
        <v>18901.600000000002</v>
      </c>
      <c r="Y92" s="76">
        <f>Y14+Y34+Y50+Y63+Y82</f>
        <v>21401.399999999998</v>
      </c>
      <c r="Z92" s="76">
        <f>Y92/X92*100</f>
        <v>113.22533542133996</v>
      </c>
      <c r="AA92" s="76">
        <f>AA14+AA34+AA50+AA63+AA82</f>
        <v>18709.5</v>
      </c>
      <c r="AB92" s="76">
        <f>AB14+AB34+AB50+AB63+AB82</f>
        <v>19540.8</v>
      </c>
      <c r="AC92" s="76">
        <f>AB92/AA92*100</f>
        <v>104.44319730618135</v>
      </c>
      <c r="AD92" s="76">
        <f>AD14+AD34+AD50+AD63+AD82</f>
        <v>13099.300000000001</v>
      </c>
      <c r="AE92" s="76">
        <f>AE14+AE34+AE50+AE63+AE82</f>
        <v>13350.1</v>
      </c>
      <c r="AF92" s="76">
        <f>AE92/AD92*100</f>
        <v>101.91460612399135</v>
      </c>
      <c r="AG92" s="76">
        <f>AG14+AG34+AG50+AG63+AG82</f>
        <v>8296.9</v>
      </c>
      <c r="AH92" s="76">
        <f>AH14+AH34+AH50+AH63+AH82</f>
        <v>7941</v>
      </c>
      <c r="AI92" s="76">
        <f>AH92/AG92*100</f>
        <v>95.710446070219007</v>
      </c>
      <c r="AJ92" s="76">
        <f>AJ14+AJ34+AJ50+AJ63+AJ82</f>
        <v>16726.900000000001</v>
      </c>
      <c r="AK92" s="76">
        <f>AK14+AK34+AK50+AK63+AK82</f>
        <v>18971.7</v>
      </c>
      <c r="AL92" s="76">
        <f>AK92/AJ92*100</f>
        <v>113.42029903927207</v>
      </c>
      <c r="AM92" s="76">
        <f>AM14+AM34+AM50+AM63+AM82</f>
        <v>16448.099999999999</v>
      </c>
      <c r="AN92" s="76">
        <f>AN14+AN34+AN50+AN63+AN82</f>
        <v>14283.3</v>
      </c>
      <c r="AO92" s="76">
        <f>AN92/AM92*100</f>
        <v>86.838601419008882</v>
      </c>
      <c r="AP92" s="76">
        <f>AP14+AP34+AP50+AP63+AP82</f>
        <v>33083</v>
      </c>
      <c r="AQ92" s="76">
        <f>AQ14+AQ34+AQ50+AQ63+AQ82</f>
        <v>33083</v>
      </c>
      <c r="AR92" s="76">
        <f>AQ92/AP92*100</f>
        <v>100</v>
      </c>
      <c r="AS92" s="77"/>
      <c r="AT92" s="77"/>
    </row>
    <row r="93" spans="1:46" s="41" customFormat="1" ht="42.75">
      <c r="A93" s="144"/>
      <c r="B93" s="144"/>
      <c r="C93" s="145"/>
      <c r="D93" s="145"/>
      <c r="E93" s="74" t="s">
        <v>63</v>
      </c>
      <c r="F93" s="50">
        <f>I93+L93+O93+R93+U93+X93+AA93+AD93+AG93+AJ93+AM93+AP93</f>
        <v>118000</v>
      </c>
      <c r="G93" s="50">
        <f t="shared" si="101"/>
        <v>76721.899999999994</v>
      </c>
      <c r="H93" s="50">
        <f t="shared" si="103"/>
        <v>65.018559322033894</v>
      </c>
      <c r="I93" s="76">
        <f>I64</f>
        <v>0</v>
      </c>
      <c r="J93" s="76">
        <f t="shared" ref="J93:AR93" si="104">J64</f>
        <v>0</v>
      </c>
      <c r="K93" s="76">
        <f t="shared" si="104"/>
        <v>0</v>
      </c>
      <c r="L93" s="76">
        <f t="shared" si="104"/>
        <v>0</v>
      </c>
      <c r="M93" s="76">
        <f t="shared" si="104"/>
        <v>0</v>
      </c>
      <c r="N93" s="76">
        <f t="shared" si="104"/>
        <v>0</v>
      </c>
      <c r="O93" s="76">
        <f t="shared" si="104"/>
        <v>0</v>
      </c>
      <c r="P93" s="76">
        <f t="shared" si="104"/>
        <v>0</v>
      </c>
      <c r="Q93" s="76">
        <f t="shared" si="104"/>
        <v>0</v>
      </c>
      <c r="R93" s="76">
        <f t="shared" si="104"/>
        <v>0</v>
      </c>
      <c r="S93" s="76">
        <f t="shared" si="104"/>
        <v>0</v>
      </c>
      <c r="T93" s="76">
        <f t="shared" si="104"/>
        <v>0</v>
      </c>
      <c r="U93" s="76">
        <f t="shared" si="104"/>
        <v>0</v>
      </c>
      <c r="V93" s="76">
        <f t="shared" si="104"/>
        <v>0</v>
      </c>
      <c r="W93" s="76">
        <f t="shared" si="104"/>
        <v>0</v>
      </c>
      <c r="X93" s="76">
        <f t="shared" si="104"/>
        <v>0</v>
      </c>
      <c r="Y93" s="76">
        <f t="shared" si="104"/>
        <v>0</v>
      </c>
      <c r="Z93" s="76">
        <f t="shared" si="104"/>
        <v>0</v>
      </c>
      <c r="AA93" s="76">
        <f t="shared" si="104"/>
        <v>0</v>
      </c>
      <c r="AB93" s="76">
        <f t="shared" si="104"/>
        <v>0</v>
      </c>
      <c r="AC93" s="76">
        <f t="shared" si="104"/>
        <v>0</v>
      </c>
      <c r="AD93" s="76">
        <f>AD64</f>
        <v>15000</v>
      </c>
      <c r="AE93" s="76">
        <f t="shared" si="104"/>
        <v>15000</v>
      </c>
      <c r="AF93" s="76">
        <f t="shared" si="104"/>
        <v>100</v>
      </c>
      <c r="AG93" s="76">
        <f t="shared" si="104"/>
        <v>65000</v>
      </c>
      <c r="AH93" s="76">
        <f t="shared" si="104"/>
        <v>27454</v>
      </c>
      <c r="AI93" s="76">
        <f t="shared" si="104"/>
        <v>42.236923076923077</v>
      </c>
      <c r="AJ93" s="76">
        <f t="shared" si="104"/>
        <v>38000</v>
      </c>
      <c r="AK93" s="76">
        <f t="shared" si="104"/>
        <v>32767.9</v>
      </c>
      <c r="AL93" s="76">
        <f t="shared" si="104"/>
        <v>86.231315789473683</v>
      </c>
      <c r="AM93" s="76">
        <f t="shared" si="104"/>
        <v>0</v>
      </c>
      <c r="AN93" s="76">
        <f t="shared" si="104"/>
        <v>0</v>
      </c>
      <c r="AO93" s="76">
        <f t="shared" si="104"/>
        <v>0</v>
      </c>
      <c r="AP93" s="76">
        <f t="shared" si="104"/>
        <v>0</v>
      </c>
      <c r="AQ93" s="76">
        <f t="shared" si="104"/>
        <v>1500</v>
      </c>
      <c r="AR93" s="76">
        <f t="shared" si="104"/>
        <v>0</v>
      </c>
      <c r="AS93" s="77"/>
      <c r="AT93" s="77"/>
    </row>
    <row r="94" spans="1:46" s="46" customFormat="1" ht="148.5">
      <c r="A94" s="69" t="s">
        <v>173</v>
      </c>
      <c r="B94" s="42" t="s">
        <v>166</v>
      </c>
      <c r="C94" s="43" t="s">
        <v>167</v>
      </c>
      <c r="D94" s="43"/>
      <c r="E94" s="44" t="s">
        <v>168</v>
      </c>
      <c r="F94" s="38">
        <f>X94+AG94</f>
        <v>0</v>
      </c>
      <c r="G94" s="38">
        <f>AH94+AK94+AN94+AQ94+AB94</f>
        <v>28.1</v>
      </c>
      <c r="H94" s="34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>
        <v>0</v>
      </c>
      <c r="Y94" s="31"/>
      <c r="Z94" s="31"/>
      <c r="AA94" s="31"/>
      <c r="AB94" s="31">
        <v>28.1</v>
      </c>
      <c r="AC94" s="31"/>
      <c r="AD94" s="31"/>
      <c r="AE94" s="31"/>
      <c r="AF94" s="31"/>
      <c r="AG94" s="31">
        <v>0</v>
      </c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43" t="s">
        <v>175</v>
      </c>
      <c r="AT94" s="45"/>
    </row>
    <row r="95" spans="1:46" s="52" customFormat="1" ht="103.5">
      <c r="A95" s="69" t="s">
        <v>174</v>
      </c>
      <c r="B95" s="47" t="s">
        <v>169</v>
      </c>
      <c r="C95" s="23" t="s">
        <v>170</v>
      </c>
      <c r="D95" s="48"/>
      <c r="E95" s="44" t="s">
        <v>168</v>
      </c>
      <c r="F95" s="49"/>
      <c r="G95" s="50">
        <f>V95+AA95+AB95</f>
        <v>2950</v>
      </c>
      <c r="H95" s="49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>
        <v>1475</v>
      </c>
      <c r="W95" s="51"/>
      <c r="X95" s="51"/>
      <c r="Y95" s="51"/>
      <c r="Z95" s="51"/>
      <c r="AA95" s="51"/>
      <c r="AB95" s="51">
        <v>1475</v>
      </c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71" t="s">
        <v>177</v>
      </c>
      <c r="AT95" s="48"/>
    </row>
    <row r="96" spans="1:46" s="46" customFormat="1" ht="28.5">
      <c r="A96" s="87"/>
      <c r="B96" s="74" t="s">
        <v>171</v>
      </c>
      <c r="C96" s="77"/>
      <c r="D96" s="77"/>
      <c r="E96" s="44" t="s">
        <v>168</v>
      </c>
      <c r="F96" s="50"/>
      <c r="G96" s="50">
        <f>G94+G95</f>
        <v>2978.1</v>
      </c>
      <c r="H96" s="50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>
        <f>V95</f>
        <v>1475</v>
      </c>
      <c r="W96" s="76"/>
      <c r="X96" s="76"/>
      <c r="Y96" s="76"/>
      <c r="Z96" s="76"/>
      <c r="AA96" s="76">
        <f>AA95</f>
        <v>0</v>
      </c>
      <c r="AB96" s="76">
        <f>AB94+AB95</f>
        <v>1503.1</v>
      </c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7"/>
      <c r="AT96" s="77"/>
    </row>
    <row r="97" spans="1:46" s="46" customFormat="1" ht="14.25">
      <c r="A97" s="53"/>
      <c r="B97" s="53"/>
      <c r="C97" s="54"/>
      <c r="D97" s="54"/>
      <c r="E97" s="55"/>
      <c r="F97" s="56"/>
      <c r="G97" s="56"/>
      <c r="H97" s="56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4"/>
      <c r="AT97" s="54"/>
    </row>
    <row r="98" spans="1:46" s="29" customFormat="1" ht="12.75">
      <c r="A98" s="58" t="s">
        <v>27</v>
      </c>
      <c r="B98" s="59"/>
      <c r="C98" s="59"/>
      <c r="D98" s="59"/>
      <c r="E98" s="60"/>
      <c r="F98" s="60"/>
      <c r="G98" s="60"/>
      <c r="H98" s="61"/>
      <c r="I98" s="61" t="s">
        <v>36</v>
      </c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1"/>
      <c r="V98" s="1"/>
      <c r="W98" s="1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</row>
    <row r="99" spans="1:46" s="29" customFormat="1" ht="12.75">
      <c r="A99" s="58" t="s">
        <v>28</v>
      </c>
      <c r="B99" s="59"/>
      <c r="C99" s="59"/>
      <c r="D99" s="59"/>
      <c r="E99" s="60"/>
      <c r="F99" s="60"/>
      <c r="G99" s="60"/>
      <c r="H99" s="61"/>
      <c r="I99" s="61" t="s">
        <v>37</v>
      </c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1"/>
      <c r="V99" s="1"/>
      <c r="W99" s="1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</row>
    <row r="100" spans="1:46" s="29" customFormat="1" ht="12.75">
      <c r="A100" s="58" t="s">
        <v>154</v>
      </c>
      <c r="B100" s="59"/>
      <c r="C100" s="59"/>
      <c r="D100" s="59"/>
      <c r="E100" s="60"/>
      <c r="F100" s="60"/>
      <c r="G100" s="60"/>
      <c r="H100" s="61"/>
      <c r="I100" s="61" t="s">
        <v>29</v>
      </c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1"/>
      <c r="V100" s="1"/>
      <c r="W100" s="1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</row>
    <row r="101" spans="1:46" s="29" customFormat="1" ht="12.75">
      <c r="A101" s="58" t="s">
        <v>29</v>
      </c>
      <c r="B101" s="59"/>
      <c r="C101" s="59"/>
      <c r="D101" s="59"/>
      <c r="E101" s="60"/>
      <c r="F101" s="60"/>
      <c r="G101" s="60"/>
      <c r="H101" s="61"/>
      <c r="I101" s="61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1"/>
      <c r="V101" s="1"/>
      <c r="W101" s="1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</row>
    <row r="102" spans="1:46" s="29" customFormat="1" ht="12.75">
      <c r="A102" s="62"/>
      <c r="B102" s="63"/>
      <c r="C102" s="59" t="s">
        <v>30</v>
      </c>
      <c r="D102" s="59"/>
      <c r="E102" s="60"/>
      <c r="F102" s="60"/>
      <c r="G102" s="60"/>
      <c r="H102" s="61"/>
      <c r="I102" s="64"/>
      <c r="J102" s="65"/>
      <c r="K102" s="65"/>
      <c r="L102" s="65"/>
      <c r="M102" s="60"/>
      <c r="N102" s="60"/>
      <c r="O102" s="60"/>
      <c r="P102" s="60"/>
      <c r="Q102" s="60"/>
      <c r="R102" s="60"/>
      <c r="S102" s="60"/>
      <c r="T102" s="60"/>
      <c r="U102" s="1"/>
      <c r="V102" s="1"/>
      <c r="W102" s="1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</row>
    <row r="103" spans="1:46" s="29" customFormat="1" ht="12.75">
      <c r="A103" s="58" t="s">
        <v>31</v>
      </c>
      <c r="B103" s="59"/>
      <c r="C103" s="59"/>
      <c r="D103" s="59"/>
      <c r="E103" s="60"/>
      <c r="F103" s="60"/>
      <c r="G103" s="60"/>
      <c r="H103" s="61"/>
      <c r="I103" s="61" t="s">
        <v>38</v>
      </c>
      <c r="J103" s="59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1"/>
      <c r="V103" s="1"/>
      <c r="W103" s="1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</row>
    <row r="104" spans="1:46" s="29" customFormat="1" ht="12.75">
      <c r="A104" s="60"/>
      <c r="B104" s="59"/>
      <c r="C104" s="59"/>
      <c r="D104" s="59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1"/>
      <c r="V104" s="1"/>
      <c r="W104" s="1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</row>
    <row r="105" spans="1:46" s="29" customFormat="1" ht="12.75">
      <c r="A105" s="61" t="s">
        <v>32</v>
      </c>
      <c r="B105" s="59"/>
      <c r="C105" s="59"/>
      <c r="D105" s="59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1"/>
      <c r="V105" s="1"/>
      <c r="W105" s="1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</row>
    <row r="106" spans="1:46" s="29" customFormat="1" ht="12.75">
      <c r="A106" s="61" t="s">
        <v>33</v>
      </c>
      <c r="B106" s="59"/>
      <c r="C106" s="59"/>
      <c r="D106" s="59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1"/>
      <c r="V106" s="1"/>
      <c r="W106" s="1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</row>
    <row r="107" spans="1:46" s="29" customFormat="1" ht="12.75">
      <c r="A107" s="61" t="s">
        <v>29</v>
      </c>
      <c r="B107" s="59"/>
      <c r="C107" s="59"/>
      <c r="D107" s="59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1"/>
      <c r="V107" s="1"/>
      <c r="W107" s="1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</row>
    <row r="108" spans="1:46" s="29" customFormat="1" ht="12.75">
      <c r="A108" s="61" t="s">
        <v>34</v>
      </c>
      <c r="B108" s="59"/>
      <c r="C108" s="59"/>
      <c r="D108" s="59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1"/>
      <c r="V108" s="1"/>
      <c r="W108" s="1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</row>
    <row r="109" spans="1:46" s="29" customFormat="1" ht="12.75">
      <c r="A109" s="61" t="s">
        <v>35</v>
      </c>
      <c r="B109" s="59"/>
      <c r="C109" s="59"/>
      <c r="D109" s="59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1"/>
      <c r="V109" s="1"/>
      <c r="W109" s="1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</row>
    <row r="110" spans="1:46" s="29" customFormat="1" ht="12.75">
      <c r="A110" s="60"/>
      <c r="B110" s="59"/>
      <c r="C110" s="59"/>
      <c r="D110" s="59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1"/>
      <c r="V110" s="1"/>
      <c r="W110" s="1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</row>
    <row r="111" spans="1:46" s="29" customFormat="1" ht="12.75">
      <c r="A111" s="60"/>
      <c r="B111" s="59"/>
      <c r="C111" s="59"/>
      <c r="D111" s="59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1"/>
      <c r="V111" s="1"/>
      <c r="W111" s="1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</row>
    <row r="112" spans="1:46" s="29" customFormat="1" ht="12.75">
      <c r="A112" s="60"/>
      <c r="B112" s="59"/>
      <c r="C112" s="59"/>
      <c r="D112" s="59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1"/>
      <c r="V112" s="1"/>
      <c r="W112" s="1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</row>
    <row r="113" spans="1:46" s="29" customFormat="1" ht="12.75">
      <c r="A113" s="60"/>
      <c r="B113" s="59"/>
      <c r="C113" s="59"/>
      <c r="D113" s="59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1"/>
      <c r="V113" s="1"/>
      <c r="W113" s="1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</row>
    <row r="114" spans="1:46" s="29" customFormat="1" ht="12.75">
      <c r="A114" s="60"/>
      <c r="B114" s="59"/>
      <c r="C114" s="59"/>
      <c r="D114" s="59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1"/>
      <c r="V114" s="1"/>
      <c r="W114" s="1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</row>
    <row r="115" spans="1:46" s="29" customFormat="1" ht="12.75">
      <c r="A115" s="60"/>
      <c r="B115" s="59"/>
      <c r="C115" s="59"/>
      <c r="D115" s="59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1"/>
      <c r="V115" s="1"/>
      <c r="W115" s="1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</row>
    <row r="116" spans="1:46" s="29" customFormat="1" ht="12.75">
      <c r="A116" s="60"/>
      <c r="B116" s="59"/>
      <c r="C116" s="59"/>
      <c r="D116" s="59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1"/>
      <c r="V116" s="1"/>
      <c r="W116" s="1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</row>
    <row r="117" spans="1:46" s="29" customFormat="1" ht="12.75">
      <c r="A117" s="60"/>
      <c r="B117" s="59"/>
      <c r="C117" s="59"/>
      <c r="D117" s="59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1"/>
      <c r="V117" s="1"/>
      <c r="W117" s="1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</row>
    <row r="118" spans="1:46" s="29" customFormat="1" ht="12.75">
      <c r="B118" s="66"/>
      <c r="C118" s="66"/>
      <c r="D118" s="66"/>
      <c r="U118" s="67"/>
      <c r="V118" s="67"/>
      <c r="W118" s="67"/>
    </row>
    <row r="119" spans="1:46" s="29" customFormat="1" ht="12.75">
      <c r="B119" s="66"/>
      <c r="C119" s="66"/>
      <c r="D119" s="66"/>
      <c r="U119" s="67"/>
      <c r="V119" s="67"/>
      <c r="W119" s="67"/>
    </row>
    <row r="120" spans="1:46" s="29" customFormat="1" ht="12.75">
      <c r="B120" s="66"/>
      <c r="C120" s="66"/>
      <c r="D120" s="66"/>
      <c r="U120" s="67"/>
      <c r="V120" s="67"/>
      <c r="W120" s="67"/>
    </row>
    <row r="121" spans="1:46" s="29" customFormat="1" ht="12.75">
      <c r="B121" s="66"/>
      <c r="C121" s="66"/>
      <c r="D121" s="66"/>
      <c r="U121" s="67"/>
      <c r="V121" s="67"/>
      <c r="W121" s="67"/>
    </row>
    <row r="122" spans="1:46" s="29" customFormat="1" ht="12.75">
      <c r="B122" s="66"/>
      <c r="C122" s="66"/>
      <c r="D122" s="66"/>
      <c r="U122" s="67"/>
      <c r="V122" s="67"/>
      <c r="W122" s="67"/>
    </row>
    <row r="123" spans="1:46" s="29" customFormat="1" ht="12.75">
      <c r="B123" s="66"/>
      <c r="C123" s="66"/>
      <c r="D123" s="66"/>
      <c r="U123" s="67"/>
      <c r="V123" s="67"/>
      <c r="W123" s="67"/>
    </row>
    <row r="124" spans="1:46" s="29" customFormat="1" ht="12.75">
      <c r="B124" s="66"/>
      <c r="C124" s="66"/>
      <c r="D124" s="66"/>
      <c r="U124" s="67"/>
      <c r="V124" s="67"/>
      <c r="W124" s="67"/>
    </row>
    <row r="125" spans="1:46" s="29" customFormat="1" ht="12.75">
      <c r="B125" s="66"/>
      <c r="C125" s="66"/>
      <c r="D125" s="66"/>
      <c r="U125" s="67"/>
      <c r="V125" s="67"/>
      <c r="W125" s="67"/>
    </row>
    <row r="126" spans="1:46" s="29" customFormat="1" ht="12.75">
      <c r="B126" s="66"/>
      <c r="C126" s="66"/>
      <c r="D126" s="66"/>
      <c r="U126" s="67"/>
      <c r="V126" s="67"/>
      <c r="W126" s="67"/>
    </row>
    <row r="127" spans="1:46" s="29" customFormat="1" ht="12.75">
      <c r="B127" s="66"/>
      <c r="C127" s="66"/>
      <c r="D127" s="66"/>
      <c r="U127" s="67"/>
      <c r="V127" s="67"/>
      <c r="W127" s="67"/>
    </row>
    <row r="128" spans="1:46" s="29" customFormat="1" ht="12.75">
      <c r="B128" s="66"/>
      <c r="C128" s="66"/>
      <c r="D128" s="66"/>
      <c r="U128" s="67"/>
      <c r="V128" s="67"/>
      <c r="W128" s="67"/>
    </row>
    <row r="129" spans="2:23" s="29" customFormat="1" ht="12.75">
      <c r="B129" s="66"/>
      <c r="C129" s="66"/>
      <c r="D129" s="66"/>
      <c r="U129" s="67"/>
      <c r="V129" s="67"/>
      <c r="W129" s="67"/>
    </row>
    <row r="130" spans="2:23" s="29" customFormat="1" ht="12.75">
      <c r="B130" s="66"/>
      <c r="C130" s="66"/>
      <c r="D130" s="66"/>
      <c r="U130" s="67"/>
      <c r="V130" s="67"/>
      <c r="W130" s="67"/>
    </row>
    <row r="131" spans="2:23" s="29" customFormat="1" ht="12.75">
      <c r="B131" s="66"/>
      <c r="C131" s="66"/>
      <c r="D131" s="66"/>
      <c r="U131" s="67"/>
      <c r="V131" s="67"/>
      <c r="W131" s="67"/>
    </row>
    <row r="132" spans="2:23" s="29" customFormat="1" ht="12.75">
      <c r="B132" s="66"/>
      <c r="C132" s="66"/>
      <c r="D132" s="66"/>
      <c r="U132" s="67"/>
      <c r="V132" s="67"/>
      <c r="W132" s="67"/>
    </row>
    <row r="133" spans="2:23" s="29" customFormat="1" ht="12.75">
      <c r="B133" s="66"/>
      <c r="C133" s="66"/>
      <c r="D133" s="66"/>
      <c r="U133" s="67"/>
      <c r="V133" s="67"/>
      <c r="W133" s="67"/>
    </row>
    <row r="134" spans="2:23" s="29" customFormat="1" ht="12.75">
      <c r="B134" s="66"/>
      <c r="C134" s="66"/>
      <c r="D134" s="66"/>
      <c r="U134" s="67"/>
      <c r="V134" s="67"/>
      <c r="W134" s="67"/>
    </row>
    <row r="135" spans="2:23" s="29" customFormat="1" ht="12.75">
      <c r="B135" s="66"/>
      <c r="C135" s="66"/>
      <c r="D135" s="66"/>
      <c r="U135" s="67"/>
      <c r="V135" s="67"/>
      <c r="W135" s="67"/>
    </row>
    <row r="136" spans="2:23" s="29" customFormat="1" ht="12.75">
      <c r="B136" s="66"/>
      <c r="C136" s="66"/>
      <c r="D136" s="66"/>
      <c r="U136" s="67"/>
      <c r="V136" s="67"/>
      <c r="W136" s="67"/>
    </row>
    <row r="137" spans="2:23" s="29" customFormat="1" ht="12.75">
      <c r="B137" s="66"/>
      <c r="C137" s="66"/>
      <c r="D137" s="66"/>
      <c r="U137" s="67"/>
      <c r="V137" s="67"/>
      <c r="W137" s="67"/>
    </row>
    <row r="138" spans="2:23" s="29" customFormat="1" ht="12.75">
      <c r="B138" s="66"/>
      <c r="C138" s="66"/>
      <c r="D138" s="66"/>
      <c r="U138" s="67"/>
      <c r="V138" s="67"/>
      <c r="W138" s="67"/>
    </row>
    <row r="139" spans="2:23" s="29" customFormat="1" ht="12.75">
      <c r="B139" s="66"/>
      <c r="C139" s="66"/>
      <c r="D139" s="66"/>
      <c r="U139" s="67"/>
      <c r="V139" s="67"/>
      <c r="W139" s="67"/>
    </row>
    <row r="140" spans="2:23" s="29" customFormat="1" ht="12.75">
      <c r="B140" s="66"/>
      <c r="C140" s="66"/>
      <c r="D140" s="66"/>
      <c r="U140" s="67"/>
      <c r="V140" s="67"/>
      <c r="W140" s="67"/>
    </row>
    <row r="141" spans="2:23" s="29" customFormat="1" ht="12.75">
      <c r="B141" s="66"/>
      <c r="C141" s="66"/>
      <c r="D141" s="66"/>
      <c r="U141" s="67"/>
      <c r="V141" s="67"/>
      <c r="W141" s="67"/>
    </row>
    <row r="142" spans="2:23" s="29" customFormat="1" ht="12.75">
      <c r="B142" s="66"/>
      <c r="C142" s="66"/>
      <c r="D142" s="66"/>
      <c r="U142" s="67"/>
      <c r="V142" s="67"/>
      <c r="W142" s="67"/>
    </row>
    <row r="143" spans="2:23" s="29" customFormat="1" ht="12.75">
      <c r="B143" s="66"/>
      <c r="C143" s="66"/>
      <c r="D143" s="66"/>
      <c r="U143" s="67"/>
      <c r="V143" s="67"/>
      <c r="W143" s="67"/>
    </row>
    <row r="144" spans="2:23" s="29" customFormat="1" ht="12.75">
      <c r="B144" s="66"/>
      <c r="C144" s="66"/>
      <c r="D144" s="66"/>
      <c r="U144" s="67"/>
      <c r="V144" s="67"/>
      <c r="W144" s="67"/>
    </row>
    <row r="145" spans="2:23" s="29" customFormat="1" ht="12.75">
      <c r="B145" s="66"/>
      <c r="C145" s="66"/>
      <c r="D145" s="66"/>
      <c r="U145" s="67"/>
      <c r="V145" s="67"/>
      <c r="W145" s="67"/>
    </row>
    <row r="146" spans="2:23" s="29" customFormat="1" ht="12.75">
      <c r="B146" s="66"/>
      <c r="C146" s="66"/>
      <c r="D146" s="66"/>
      <c r="U146" s="67"/>
      <c r="V146" s="67"/>
      <c r="W146" s="67"/>
    </row>
    <row r="147" spans="2:23" s="29" customFormat="1" ht="12.75">
      <c r="B147" s="66"/>
      <c r="C147" s="66"/>
      <c r="D147" s="66"/>
      <c r="U147" s="67"/>
      <c r="V147" s="67"/>
      <c r="W147" s="67"/>
    </row>
    <row r="148" spans="2:23" s="29" customFormat="1" ht="12.75">
      <c r="B148" s="66"/>
      <c r="C148" s="66"/>
      <c r="D148" s="66"/>
      <c r="U148" s="67"/>
      <c r="V148" s="67"/>
      <c r="W148" s="67"/>
    </row>
    <row r="149" spans="2:23" s="29" customFormat="1" ht="12.75">
      <c r="B149" s="66"/>
      <c r="C149" s="66"/>
      <c r="D149" s="66"/>
      <c r="U149" s="67"/>
      <c r="V149" s="67"/>
      <c r="W149" s="67"/>
    </row>
    <row r="150" spans="2:23" s="29" customFormat="1" ht="12.75">
      <c r="B150" s="66"/>
      <c r="C150" s="66"/>
      <c r="D150" s="66"/>
      <c r="U150" s="67"/>
      <c r="V150" s="67"/>
      <c r="W150" s="67"/>
    </row>
    <row r="151" spans="2:23" s="29" customFormat="1" ht="12.75">
      <c r="B151" s="66"/>
      <c r="C151" s="66"/>
      <c r="D151" s="66"/>
      <c r="U151" s="67"/>
      <c r="V151" s="67"/>
      <c r="W151" s="67"/>
    </row>
    <row r="152" spans="2:23" s="29" customFormat="1" ht="12.75">
      <c r="B152" s="66"/>
      <c r="C152" s="66"/>
      <c r="D152" s="66"/>
      <c r="U152" s="67"/>
      <c r="V152" s="67"/>
      <c r="W152" s="67"/>
    </row>
    <row r="153" spans="2:23" s="29" customFormat="1" ht="12.75">
      <c r="B153" s="66"/>
      <c r="C153" s="66"/>
      <c r="D153" s="66"/>
      <c r="U153" s="67"/>
      <c r="V153" s="67"/>
      <c r="W153" s="67"/>
    </row>
    <row r="154" spans="2:23" s="29" customFormat="1" ht="12.75">
      <c r="B154" s="66"/>
      <c r="C154" s="66"/>
      <c r="D154" s="66"/>
      <c r="U154" s="67"/>
      <c r="V154" s="67"/>
      <c r="W154" s="67"/>
    </row>
    <row r="155" spans="2:23" s="29" customFormat="1" ht="12.75">
      <c r="B155" s="66"/>
      <c r="C155" s="66"/>
      <c r="D155" s="66"/>
      <c r="U155" s="67"/>
      <c r="V155" s="67"/>
      <c r="W155" s="67"/>
    </row>
    <row r="156" spans="2:23" s="29" customFormat="1" ht="12.75">
      <c r="B156" s="66"/>
      <c r="C156" s="66"/>
      <c r="D156" s="66"/>
      <c r="U156" s="67"/>
      <c r="V156" s="67"/>
      <c r="W156" s="67"/>
    </row>
    <row r="157" spans="2:23" s="29" customFormat="1" ht="12.75">
      <c r="B157" s="66"/>
      <c r="C157" s="66"/>
      <c r="D157" s="66"/>
      <c r="U157" s="67"/>
      <c r="V157" s="67"/>
      <c r="W157" s="67"/>
    </row>
    <row r="158" spans="2:23" s="29" customFormat="1" ht="12.75">
      <c r="B158" s="66"/>
      <c r="C158" s="66"/>
      <c r="D158" s="66"/>
      <c r="U158" s="67"/>
      <c r="V158" s="67"/>
      <c r="W158" s="67"/>
    </row>
    <row r="159" spans="2:23" s="29" customFormat="1" ht="12.75">
      <c r="B159" s="66"/>
      <c r="C159" s="66"/>
      <c r="D159" s="66"/>
      <c r="U159" s="67"/>
      <c r="V159" s="67"/>
      <c r="W159" s="67"/>
    </row>
    <row r="160" spans="2:23" s="29" customFormat="1" ht="12.75">
      <c r="B160" s="66"/>
      <c r="C160" s="66"/>
      <c r="D160" s="66"/>
      <c r="U160" s="67"/>
      <c r="V160" s="67"/>
      <c r="W160" s="67"/>
    </row>
    <row r="161" spans="2:23" s="29" customFormat="1" ht="12.75">
      <c r="B161" s="66"/>
      <c r="C161" s="66"/>
      <c r="D161" s="66"/>
      <c r="U161" s="67"/>
      <c r="V161" s="67"/>
      <c r="W161" s="67"/>
    </row>
    <row r="162" spans="2:23" s="29" customFormat="1" ht="12.75">
      <c r="B162" s="66"/>
      <c r="C162" s="66"/>
      <c r="D162" s="66"/>
      <c r="U162" s="67"/>
      <c r="V162" s="67"/>
      <c r="W162" s="67"/>
    </row>
    <row r="163" spans="2:23" s="29" customFormat="1" ht="12.75">
      <c r="B163" s="66"/>
      <c r="C163" s="66"/>
      <c r="D163" s="66"/>
      <c r="U163" s="67"/>
      <c r="V163" s="67"/>
      <c r="W163" s="67"/>
    </row>
    <row r="164" spans="2:23" s="29" customFormat="1" ht="12.75">
      <c r="B164" s="66"/>
      <c r="C164" s="66"/>
      <c r="D164" s="66"/>
      <c r="U164" s="67"/>
      <c r="V164" s="67"/>
      <c r="W164" s="67"/>
    </row>
    <row r="165" spans="2:23" s="29" customFormat="1" ht="12.75">
      <c r="B165" s="66"/>
      <c r="C165" s="66"/>
      <c r="D165" s="66"/>
      <c r="U165" s="67"/>
      <c r="V165" s="67"/>
      <c r="W165" s="67"/>
    </row>
    <row r="166" spans="2:23" s="29" customFormat="1" ht="12.75">
      <c r="B166" s="66"/>
      <c r="C166" s="66"/>
      <c r="D166" s="66"/>
      <c r="U166" s="67"/>
      <c r="V166" s="67"/>
      <c r="W166" s="67"/>
    </row>
    <row r="167" spans="2:23" s="29" customFormat="1" ht="12.75">
      <c r="B167" s="66"/>
      <c r="C167" s="66"/>
      <c r="D167" s="66"/>
      <c r="U167" s="67"/>
      <c r="V167" s="67"/>
      <c r="W167" s="67"/>
    </row>
    <row r="168" spans="2:23" s="29" customFormat="1" ht="12.75">
      <c r="B168" s="66"/>
      <c r="C168" s="66"/>
      <c r="D168" s="66"/>
      <c r="U168" s="67"/>
      <c r="V168" s="67"/>
      <c r="W168" s="67"/>
    </row>
    <row r="169" spans="2:23" s="29" customFormat="1" ht="12.75">
      <c r="B169" s="66"/>
      <c r="C169" s="66"/>
      <c r="D169" s="66"/>
      <c r="U169" s="67"/>
      <c r="V169" s="67"/>
      <c r="W169" s="67"/>
    </row>
    <row r="170" spans="2:23" s="29" customFormat="1" ht="12.75">
      <c r="B170" s="66"/>
      <c r="C170" s="66"/>
      <c r="D170" s="66"/>
      <c r="U170" s="67"/>
      <c r="V170" s="67"/>
      <c r="W170" s="67"/>
    </row>
    <row r="171" spans="2:23" s="29" customFormat="1" ht="12.75">
      <c r="B171" s="66"/>
      <c r="C171" s="66"/>
      <c r="D171" s="66"/>
      <c r="U171" s="67"/>
      <c r="V171" s="67"/>
      <c r="W171" s="67"/>
    </row>
    <row r="172" spans="2:23" s="29" customFormat="1" ht="12.75">
      <c r="B172" s="66"/>
      <c r="C172" s="66"/>
      <c r="D172" s="66"/>
      <c r="U172" s="67"/>
      <c r="V172" s="67"/>
      <c r="W172" s="67"/>
    </row>
    <row r="173" spans="2:23" s="29" customFormat="1" ht="12.75">
      <c r="B173" s="66"/>
      <c r="C173" s="66"/>
      <c r="D173" s="66"/>
      <c r="U173" s="67"/>
      <c r="V173" s="67"/>
      <c r="W173" s="67"/>
    </row>
    <row r="174" spans="2:23" s="29" customFormat="1" ht="12.75">
      <c r="B174" s="66"/>
      <c r="C174" s="66"/>
      <c r="D174" s="66"/>
      <c r="U174" s="67"/>
      <c r="V174" s="67"/>
      <c r="W174" s="67"/>
    </row>
  </sheetData>
  <mergeCells count="167">
    <mergeCell ref="A89:B93"/>
    <mergeCell ref="C89:C93"/>
    <mergeCell ref="D89:D93"/>
    <mergeCell ref="AS83:AS85"/>
    <mergeCell ref="AT84:AT85"/>
    <mergeCell ref="A86:A88"/>
    <mergeCell ref="B86:B88"/>
    <mergeCell ref="C86:C88"/>
    <mergeCell ref="D86:D88"/>
    <mergeCell ref="AS86:AS88"/>
    <mergeCell ref="AT86:AT88"/>
    <mergeCell ref="B79:Z79"/>
    <mergeCell ref="A80:A82"/>
    <mergeCell ref="B80:B82"/>
    <mergeCell ref="C80:C82"/>
    <mergeCell ref="D80:D82"/>
    <mergeCell ref="A83:A85"/>
    <mergeCell ref="B83:B85"/>
    <mergeCell ref="C83:C85"/>
    <mergeCell ref="D83:D85"/>
    <mergeCell ref="A76:A78"/>
    <mergeCell ref="B76:B78"/>
    <mergeCell ref="C76:C78"/>
    <mergeCell ref="D76:D78"/>
    <mergeCell ref="AS76:AS78"/>
    <mergeCell ref="AT76:AT78"/>
    <mergeCell ref="A74:A75"/>
    <mergeCell ref="B74:B75"/>
    <mergeCell ref="C74:C75"/>
    <mergeCell ref="D74:D75"/>
    <mergeCell ref="AS74:AS75"/>
    <mergeCell ref="AT74:AT75"/>
    <mergeCell ref="A71:A73"/>
    <mergeCell ref="B71:B73"/>
    <mergeCell ref="C71:C73"/>
    <mergeCell ref="D71:D73"/>
    <mergeCell ref="AS71:AS73"/>
    <mergeCell ref="AT71:AT73"/>
    <mergeCell ref="AS65:AS67"/>
    <mergeCell ref="AT65:AT67"/>
    <mergeCell ref="A68:A70"/>
    <mergeCell ref="B68:B70"/>
    <mergeCell ref="C68:C70"/>
    <mergeCell ref="D68:D70"/>
    <mergeCell ref="AS68:AS70"/>
    <mergeCell ref="AT68:AT70"/>
    <mergeCell ref="B60:Z60"/>
    <mergeCell ref="A61:A64"/>
    <mergeCell ref="B61:B64"/>
    <mergeCell ref="C61:C64"/>
    <mergeCell ref="D61:D64"/>
    <mergeCell ref="A65:A67"/>
    <mergeCell ref="B65:B67"/>
    <mergeCell ref="C65:C67"/>
    <mergeCell ref="D65:D67"/>
    <mergeCell ref="A57:A59"/>
    <mergeCell ref="B57:B59"/>
    <mergeCell ref="C57:C59"/>
    <mergeCell ref="D57:D59"/>
    <mergeCell ref="AS57:AS59"/>
    <mergeCell ref="AT57:AT59"/>
    <mergeCell ref="AS51:AS53"/>
    <mergeCell ref="AT51:AT53"/>
    <mergeCell ref="A54:A56"/>
    <mergeCell ref="B54:B56"/>
    <mergeCell ref="C54:C56"/>
    <mergeCell ref="D54:D56"/>
    <mergeCell ref="AS54:AS56"/>
    <mergeCell ref="AT54:AT56"/>
    <mergeCell ref="B47:Z47"/>
    <mergeCell ref="A48:A50"/>
    <mergeCell ref="B48:B50"/>
    <mergeCell ref="C48:C50"/>
    <mergeCell ref="D48:D50"/>
    <mergeCell ref="A51:A53"/>
    <mergeCell ref="B51:B53"/>
    <mergeCell ref="C51:C53"/>
    <mergeCell ref="D51:D53"/>
    <mergeCell ref="A44:A46"/>
    <mergeCell ref="B44:B46"/>
    <mergeCell ref="C44:C46"/>
    <mergeCell ref="D44:D46"/>
    <mergeCell ref="AS44:AS46"/>
    <mergeCell ref="AT44:AT46"/>
    <mergeCell ref="A41:A43"/>
    <mergeCell ref="B41:B43"/>
    <mergeCell ref="C41:C43"/>
    <mergeCell ref="D41:D43"/>
    <mergeCell ref="AS41:AS43"/>
    <mergeCell ref="AT41:AT43"/>
    <mergeCell ref="AS35:AS37"/>
    <mergeCell ref="AT35:AT37"/>
    <mergeCell ref="A38:A40"/>
    <mergeCell ref="B38:B40"/>
    <mergeCell ref="C38:C40"/>
    <mergeCell ref="D38:D40"/>
    <mergeCell ref="AS38:AS40"/>
    <mergeCell ref="AT38:AT40"/>
    <mergeCell ref="B31:Z31"/>
    <mergeCell ref="A32:A34"/>
    <mergeCell ref="B32:B34"/>
    <mergeCell ref="C32:C34"/>
    <mergeCell ref="D32:D34"/>
    <mergeCell ref="A35:A37"/>
    <mergeCell ref="B35:B37"/>
    <mergeCell ref="C35:C37"/>
    <mergeCell ref="D35:D37"/>
    <mergeCell ref="A28:A30"/>
    <mergeCell ref="B28:B30"/>
    <mergeCell ref="C28:C30"/>
    <mergeCell ref="D28:D30"/>
    <mergeCell ref="AS28:AS30"/>
    <mergeCell ref="AT28:AT30"/>
    <mergeCell ref="A25:A27"/>
    <mergeCell ref="B25:B27"/>
    <mergeCell ref="C25:C27"/>
    <mergeCell ref="D25:D27"/>
    <mergeCell ref="AS25:AS27"/>
    <mergeCell ref="AT25:AT27"/>
    <mergeCell ref="A22:A24"/>
    <mergeCell ref="B22:B24"/>
    <mergeCell ref="C22:C24"/>
    <mergeCell ref="D22:D24"/>
    <mergeCell ref="AS22:AS24"/>
    <mergeCell ref="AT22:AT24"/>
    <mergeCell ref="AS15:AS18"/>
    <mergeCell ref="AT15:AT18"/>
    <mergeCell ref="A19:A21"/>
    <mergeCell ref="B19:B21"/>
    <mergeCell ref="C19:C21"/>
    <mergeCell ref="D19:D21"/>
    <mergeCell ref="AS19:AS21"/>
    <mergeCell ref="AT19:AT21"/>
    <mergeCell ref="A11:A14"/>
    <mergeCell ref="B11:B14"/>
    <mergeCell ref="C11:C14"/>
    <mergeCell ref="D11:D14"/>
    <mergeCell ref="A15:A18"/>
    <mergeCell ref="B15:B18"/>
    <mergeCell ref="C15:C18"/>
    <mergeCell ref="D15:D18"/>
    <mergeCell ref="AG6:AI6"/>
    <mergeCell ref="B9:Z9"/>
    <mergeCell ref="B10:Z10"/>
    <mergeCell ref="AS5:AS7"/>
    <mergeCell ref="AT5:AT7"/>
    <mergeCell ref="I6:K6"/>
    <mergeCell ref="L6:N6"/>
    <mergeCell ref="O6:Q6"/>
    <mergeCell ref="R6:T6"/>
    <mergeCell ref="U6:W6"/>
    <mergeCell ref="X6:Z6"/>
    <mergeCell ref="AA6:AC6"/>
    <mergeCell ref="AD6:AF6"/>
    <mergeCell ref="A1:L1"/>
    <mergeCell ref="A2:L2"/>
    <mergeCell ref="A3:L3"/>
    <mergeCell ref="A5:A7"/>
    <mergeCell ref="B5:B7"/>
    <mergeCell ref="C5:C7"/>
    <mergeCell ref="D5:D7"/>
    <mergeCell ref="E5:E7"/>
    <mergeCell ref="F5:H6"/>
    <mergeCell ref="I5:AR5"/>
    <mergeCell ref="AJ6:AL6"/>
    <mergeCell ref="AM6:AO6"/>
    <mergeCell ref="AP6:AR6"/>
  </mergeCells>
  <pageMargins left="0.70866141732283472" right="0.70866141732283472" top="0.74803149606299213" bottom="0.74803149606299213" header="0.31496062992125984" footer="0.31496062992125984"/>
  <pageSetup paperSize="8" scale="40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topLeftCell="A16" zoomScale="85" zoomScaleNormal="85" workbookViewId="0">
      <selection activeCell="H14" sqref="H14"/>
    </sheetView>
  </sheetViews>
  <sheetFormatPr defaultRowHeight="15"/>
  <cols>
    <col min="1" max="1" width="8.7109375" customWidth="1"/>
    <col min="2" max="2" width="25" customWidth="1"/>
    <col min="3" max="3" width="9.5703125" customWidth="1"/>
    <col min="4" max="4" width="18.5703125" customWidth="1"/>
    <col min="5" max="6" width="18.140625" customWidth="1"/>
    <col min="7" max="7" width="23.85546875" customWidth="1"/>
    <col min="8" max="8" width="36.140625" customWidth="1"/>
    <col min="257" max="257" width="8.7109375" customWidth="1"/>
    <col min="258" max="258" width="18.42578125" customWidth="1"/>
    <col min="259" max="259" width="9.5703125" customWidth="1"/>
    <col min="260" max="260" width="18.5703125" customWidth="1"/>
    <col min="261" max="262" width="18.140625" customWidth="1"/>
    <col min="263" max="263" width="23.85546875" customWidth="1"/>
    <col min="264" max="264" width="27.28515625" customWidth="1"/>
    <col min="513" max="513" width="8.7109375" customWidth="1"/>
    <col min="514" max="514" width="18.42578125" customWidth="1"/>
    <col min="515" max="515" width="9.5703125" customWidth="1"/>
    <col min="516" max="516" width="18.5703125" customWidth="1"/>
    <col min="517" max="518" width="18.140625" customWidth="1"/>
    <col min="519" max="519" width="23.85546875" customWidth="1"/>
    <col min="520" max="520" width="27.28515625" customWidth="1"/>
    <col min="769" max="769" width="8.7109375" customWidth="1"/>
    <col min="770" max="770" width="18.42578125" customWidth="1"/>
    <col min="771" max="771" width="9.5703125" customWidth="1"/>
    <col min="772" max="772" width="18.5703125" customWidth="1"/>
    <col min="773" max="774" width="18.140625" customWidth="1"/>
    <col min="775" max="775" width="23.85546875" customWidth="1"/>
    <col min="776" max="776" width="27.28515625" customWidth="1"/>
    <col min="1025" max="1025" width="8.7109375" customWidth="1"/>
    <col min="1026" max="1026" width="18.42578125" customWidth="1"/>
    <col min="1027" max="1027" width="9.5703125" customWidth="1"/>
    <col min="1028" max="1028" width="18.5703125" customWidth="1"/>
    <col min="1029" max="1030" width="18.140625" customWidth="1"/>
    <col min="1031" max="1031" width="23.85546875" customWidth="1"/>
    <col min="1032" max="1032" width="27.28515625" customWidth="1"/>
    <col min="1281" max="1281" width="8.7109375" customWidth="1"/>
    <col min="1282" max="1282" width="18.42578125" customWidth="1"/>
    <col min="1283" max="1283" width="9.5703125" customWidth="1"/>
    <col min="1284" max="1284" width="18.5703125" customWidth="1"/>
    <col min="1285" max="1286" width="18.140625" customWidth="1"/>
    <col min="1287" max="1287" width="23.85546875" customWidth="1"/>
    <col min="1288" max="1288" width="27.28515625" customWidth="1"/>
    <col min="1537" max="1537" width="8.7109375" customWidth="1"/>
    <col min="1538" max="1538" width="18.42578125" customWidth="1"/>
    <col min="1539" max="1539" width="9.5703125" customWidth="1"/>
    <col min="1540" max="1540" width="18.5703125" customWidth="1"/>
    <col min="1541" max="1542" width="18.140625" customWidth="1"/>
    <col min="1543" max="1543" width="23.85546875" customWidth="1"/>
    <col min="1544" max="1544" width="27.28515625" customWidth="1"/>
    <col min="1793" max="1793" width="8.7109375" customWidth="1"/>
    <col min="1794" max="1794" width="18.42578125" customWidth="1"/>
    <col min="1795" max="1795" width="9.5703125" customWidth="1"/>
    <col min="1796" max="1796" width="18.5703125" customWidth="1"/>
    <col min="1797" max="1798" width="18.140625" customWidth="1"/>
    <col min="1799" max="1799" width="23.85546875" customWidth="1"/>
    <col min="1800" max="1800" width="27.28515625" customWidth="1"/>
    <col min="2049" max="2049" width="8.7109375" customWidth="1"/>
    <col min="2050" max="2050" width="18.42578125" customWidth="1"/>
    <col min="2051" max="2051" width="9.5703125" customWidth="1"/>
    <col min="2052" max="2052" width="18.5703125" customWidth="1"/>
    <col min="2053" max="2054" width="18.140625" customWidth="1"/>
    <col min="2055" max="2055" width="23.85546875" customWidth="1"/>
    <col min="2056" max="2056" width="27.28515625" customWidth="1"/>
    <col min="2305" max="2305" width="8.7109375" customWidth="1"/>
    <col min="2306" max="2306" width="18.42578125" customWidth="1"/>
    <col min="2307" max="2307" width="9.5703125" customWidth="1"/>
    <col min="2308" max="2308" width="18.5703125" customWidth="1"/>
    <col min="2309" max="2310" width="18.140625" customWidth="1"/>
    <col min="2311" max="2311" width="23.85546875" customWidth="1"/>
    <col min="2312" max="2312" width="27.28515625" customWidth="1"/>
    <col min="2561" max="2561" width="8.7109375" customWidth="1"/>
    <col min="2562" max="2562" width="18.42578125" customWidth="1"/>
    <col min="2563" max="2563" width="9.5703125" customWidth="1"/>
    <col min="2564" max="2564" width="18.5703125" customWidth="1"/>
    <col min="2565" max="2566" width="18.140625" customWidth="1"/>
    <col min="2567" max="2567" width="23.85546875" customWidth="1"/>
    <col min="2568" max="2568" width="27.28515625" customWidth="1"/>
    <col min="2817" max="2817" width="8.7109375" customWidth="1"/>
    <col min="2818" max="2818" width="18.42578125" customWidth="1"/>
    <col min="2819" max="2819" width="9.5703125" customWidth="1"/>
    <col min="2820" max="2820" width="18.5703125" customWidth="1"/>
    <col min="2821" max="2822" width="18.140625" customWidth="1"/>
    <col min="2823" max="2823" width="23.85546875" customWidth="1"/>
    <col min="2824" max="2824" width="27.28515625" customWidth="1"/>
    <col min="3073" max="3073" width="8.7109375" customWidth="1"/>
    <col min="3074" max="3074" width="18.42578125" customWidth="1"/>
    <col min="3075" max="3075" width="9.5703125" customWidth="1"/>
    <col min="3076" max="3076" width="18.5703125" customWidth="1"/>
    <col min="3077" max="3078" width="18.140625" customWidth="1"/>
    <col min="3079" max="3079" width="23.85546875" customWidth="1"/>
    <col min="3080" max="3080" width="27.28515625" customWidth="1"/>
    <col min="3329" max="3329" width="8.7109375" customWidth="1"/>
    <col min="3330" max="3330" width="18.42578125" customWidth="1"/>
    <col min="3331" max="3331" width="9.5703125" customWidth="1"/>
    <col min="3332" max="3332" width="18.5703125" customWidth="1"/>
    <col min="3333" max="3334" width="18.140625" customWidth="1"/>
    <col min="3335" max="3335" width="23.85546875" customWidth="1"/>
    <col min="3336" max="3336" width="27.28515625" customWidth="1"/>
    <col min="3585" max="3585" width="8.7109375" customWidth="1"/>
    <col min="3586" max="3586" width="18.42578125" customWidth="1"/>
    <col min="3587" max="3587" width="9.5703125" customWidth="1"/>
    <col min="3588" max="3588" width="18.5703125" customWidth="1"/>
    <col min="3589" max="3590" width="18.140625" customWidth="1"/>
    <col min="3591" max="3591" width="23.85546875" customWidth="1"/>
    <col min="3592" max="3592" width="27.28515625" customWidth="1"/>
    <col min="3841" max="3841" width="8.7109375" customWidth="1"/>
    <col min="3842" max="3842" width="18.42578125" customWidth="1"/>
    <col min="3843" max="3843" width="9.5703125" customWidth="1"/>
    <col min="3844" max="3844" width="18.5703125" customWidth="1"/>
    <col min="3845" max="3846" width="18.140625" customWidth="1"/>
    <col min="3847" max="3847" width="23.85546875" customWidth="1"/>
    <col min="3848" max="3848" width="27.28515625" customWidth="1"/>
    <col min="4097" max="4097" width="8.7109375" customWidth="1"/>
    <col min="4098" max="4098" width="18.42578125" customWidth="1"/>
    <col min="4099" max="4099" width="9.5703125" customWidth="1"/>
    <col min="4100" max="4100" width="18.5703125" customWidth="1"/>
    <col min="4101" max="4102" width="18.140625" customWidth="1"/>
    <col min="4103" max="4103" width="23.85546875" customWidth="1"/>
    <col min="4104" max="4104" width="27.28515625" customWidth="1"/>
    <col min="4353" max="4353" width="8.7109375" customWidth="1"/>
    <col min="4354" max="4354" width="18.42578125" customWidth="1"/>
    <col min="4355" max="4355" width="9.5703125" customWidth="1"/>
    <col min="4356" max="4356" width="18.5703125" customWidth="1"/>
    <col min="4357" max="4358" width="18.140625" customWidth="1"/>
    <col min="4359" max="4359" width="23.85546875" customWidth="1"/>
    <col min="4360" max="4360" width="27.28515625" customWidth="1"/>
    <col min="4609" max="4609" width="8.7109375" customWidth="1"/>
    <col min="4610" max="4610" width="18.42578125" customWidth="1"/>
    <col min="4611" max="4611" width="9.5703125" customWidth="1"/>
    <col min="4612" max="4612" width="18.5703125" customWidth="1"/>
    <col min="4613" max="4614" width="18.140625" customWidth="1"/>
    <col min="4615" max="4615" width="23.85546875" customWidth="1"/>
    <col min="4616" max="4616" width="27.28515625" customWidth="1"/>
    <col min="4865" max="4865" width="8.7109375" customWidth="1"/>
    <col min="4866" max="4866" width="18.42578125" customWidth="1"/>
    <col min="4867" max="4867" width="9.5703125" customWidth="1"/>
    <col min="4868" max="4868" width="18.5703125" customWidth="1"/>
    <col min="4869" max="4870" width="18.140625" customWidth="1"/>
    <col min="4871" max="4871" width="23.85546875" customWidth="1"/>
    <col min="4872" max="4872" width="27.28515625" customWidth="1"/>
    <col min="5121" max="5121" width="8.7109375" customWidth="1"/>
    <col min="5122" max="5122" width="18.42578125" customWidth="1"/>
    <col min="5123" max="5123" width="9.5703125" customWidth="1"/>
    <col min="5124" max="5124" width="18.5703125" customWidth="1"/>
    <col min="5125" max="5126" width="18.140625" customWidth="1"/>
    <col min="5127" max="5127" width="23.85546875" customWidth="1"/>
    <col min="5128" max="5128" width="27.28515625" customWidth="1"/>
    <col min="5377" max="5377" width="8.7109375" customWidth="1"/>
    <col min="5378" max="5378" width="18.42578125" customWidth="1"/>
    <col min="5379" max="5379" width="9.5703125" customWidth="1"/>
    <col min="5380" max="5380" width="18.5703125" customWidth="1"/>
    <col min="5381" max="5382" width="18.140625" customWidth="1"/>
    <col min="5383" max="5383" width="23.85546875" customWidth="1"/>
    <col min="5384" max="5384" width="27.28515625" customWidth="1"/>
    <col min="5633" max="5633" width="8.7109375" customWidth="1"/>
    <col min="5634" max="5634" width="18.42578125" customWidth="1"/>
    <col min="5635" max="5635" width="9.5703125" customWidth="1"/>
    <col min="5636" max="5636" width="18.5703125" customWidth="1"/>
    <col min="5637" max="5638" width="18.140625" customWidth="1"/>
    <col min="5639" max="5639" width="23.85546875" customWidth="1"/>
    <col min="5640" max="5640" width="27.28515625" customWidth="1"/>
    <col min="5889" max="5889" width="8.7109375" customWidth="1"/>
    <col min="5890" max="5890" width="18.42578125" customWidth="1"/>
    <col min="5891" max="5891" width="9.5703125" customWidth="1"/>
    <col min="5892" max="5892" width="18.5703125" customWidth="1"/>
    <col min="5893" max="5894" width="18.140625" customWidth="1"/>
    <col min="5895" max="5895" width="23.85546875" customWidth="1"/>
    <col min="5896" max="5896" width="27.28515625" customWidth="1"/>
    <col min="6145" max="6145" width="8.7109375" customWidth="1"/>
    <col min="6146" max="6146" width="18.42578125" customWidth="1"/>
    <col min="6147" max="6147" width="9.5703125" customWidth="1"/>
    <col min="6148" max="6148" width="18.5703125" customWidth="1"/>
    <col min="6149" max="6150" width="18.140625" customWidth="1"/>
    <col min="6151" max="6151" width="23.85546875" customWidth="1"/>
    <col min="6152" max="6152" width="27.28515625" customWidth="1"/>
    <col min="6401" max="6401" width="8.7109375" customWidth="1"/>
    <col min="6402" max="6402" width="18.42578125" customWidth="1"/>
    <col min="6403" max="6403" width="9.5703125" customWidth="1"/>
    <col min="6404" max="6404" width="18.5703125" customWidth="1"/>
    <col min="6405" max="6406" width="18.140625" customWidth="1"/>
    <col min="6407" max="6407" width="23.85546875" customWidth="1"/>
    <col min="6408" max="6408" width="27.28515625" customWidth="1"/>
    <col min="6657" max="6657" width="8.7109375" customWidth="1"/>
    <col min="6658" max="6658" width="18.42578125" customWidth="1"/>
    <col min="6659" max="6659" width="9.5703125" customWidth="1"/>
    <col min="6660" max="6660" width="18.5703125" customWidth="1"/>
    <col min="6661" max="6662" width="18.140625" customWidth="1"/>
    <col min="6663" max="6663" width="23.85546875" customWidth="1"/>
    <col min="6664" max="6664" width="27.28515625" customWidth="1"/>
    <col min="6913" max="6913" width="8.7109375" customWidth="1"/>
    <col min="6914" max="6914" width="18.42578125" customWidth="1"/>
    <col min="6915" max="6915" width="9.5703125" customWidth="1"/>
    <col min="6916" max="6916" width="18.5703125" customWidth="1"/>
    <col min="6917" max="6918" width="18.140625" customWidth="1"/>
    <col min="6919" max="6919" width="23.85546875" customWidth="1"/>
    <col min="6920" max="6920" width="27.28515625" customWidth="1"/>
    <col min="7169" max="7169" width="8.7109375" customWidth="1"/>
    <col min="7170" max="7170" width="18.42578125" customWidth="1"/>
    <col min="7171" max="7171" width="9.5703125" customWidth="1"/>
    <col min="7172" max="7172" width="18.5703125" customWidth="1"/>
    <col min="7173" max="7174" width="18.140625" customWidth="1"/>
    <col min="7175" max="7175" width="23.85546875" customWidth="1"/>
    <col min="7176" max="7176" width="27.28515625" customWidth="1"/>
    <col min="7425" max="7425" width="8.7109375" customWidth="1"/>
    <col min="7426" max="7426" width="18.42578125" customWidth="1"/>
    <col min="7427" max="7427" width="9.5703125" customWidth="1"/>
    <col min="7428" max="7428" width="18.5703125" customWidth="1"/>
    <col min="7429" max="7430" width="18.140625" customWidth="1"/>
    <col min="7431" max="7431" width="23.85546875" customWidth="1"/>
    <col min="7432" max="7432" width="27.28515625" customWidth="1"/>
    <col min="7681" max="7681" width="8.7109375" customWidth="1"/>
    <col min="7682" max="7682" width="18.42578125" customWidth="1"/>
    <col min="7683" max="7683" width="9.5703125" customWidth="1"/>
    <col min="7684" max="7684" width="18.5703125" customWidth="1"/>
    <col min="7685" max="7686" width="18.140625" customWidth="1"/>
    <col min="7687" max="7687" width="23.85546875" customWidth="1"/>
    <col min="7688" max="7688" width="27.28515625" customWidth="1"/>
    <col min="7937" max="7937" width="8.7109375" customWidth="1"/>
    <col min="7938" max="7938" width="18.42578125" customWidth="1"/>
    <col min="7939" max="7939" width="9.5703125" customWidth="1"/>
    <col min="7940" max="7940" width="18.5703125" customWidth="1"/>
    <col min="7941" max="7942" width="18.140625" customWidth="1"/>
    <col min="7943" max="7943" width="23.85546875" customWidth="1"/>
    <col min="7944" max="7944" width="27.28515625" customWidth="1"/>
    <col min="8193" max="8193" width="8.7109375" customWidth="1"/>
    <col min="8194" max="8194" width="18.42578125" customWidth="1"/>
    <col min="8195" max="8195" width="9.5703125" customWidth="1"/>
    <col min="8196" max="8196" width="18.5703125" customWidth="1"/>
    <col min="8197" max="8198" width="18.140625" customWidth="1"/>
    <col min="8199" max="8199" width="23.85546875" customWidth="1"/>
    <col min="8200" max="8200" width="27.28515625" customWidth="1"/>
    <col min="8449" max="8449" width="8.7109375" customWidth="1"/>
    <col min="8450" max="8450" width="18.42578125" customWidth="1"/>
    <col min="8451" max="8451" width="9.5703125" customWidth="1"/>
    <col min="8452" max="8452" width="18.5703125" customWidth="1"/>
    <col min="8453" max="8454" width="18.140625" customWidth="1"/>
    <col min="8455" max="8455" width="23.85546875" customWidth="1"/>
    <col min="8456" max="8456" width="27.28515625" customWidth="1"/>
    <col min="8705" max="8705" width="8.7109375" customWidth="1"/>
    <col min="8706" max="8706" width="18.42578125" customWidth="1"/>
    <col min="8707" max="8707" width="9.5703125" customWidth="1"/>
    <col min="8708" max="8708" width="18.5703125" customWidth="1"/>
    <col min="8709" max="8710" width="18.140625" customWidth="1"/>
    <col min="8711" max="8711" width="23.85546875" customWidth="1"/>
    <col min="8712" max="8712" width="27.28515625" customWidth="1"/>
    <col min="8961" max="8961" width="8.7109375" customWidth="1"/>
    <col min="8962" max="8962" width="18.42578125" customWidth="1"/>
    <col min="8963" max="8963" width="9.5703125" customWidth="1"/>
    <col min="8964" max="8964" width="18.5703125" customWidth="1"/>
    <col min="8965" max="8966" width="18.140625" customWidth="1"/>
    <col min="8967" max="8967" width="23.85546875" customWidth="1"/>
    <col min="8968" max="8968" width="27.28515625" customWidth="1"/>
    <col min="9217" max="9217" width="8.7109375" customWidth="1"/>
    <col min="9218" max="9218" width="18.42578125" customWidth="1"/>
    <col min="9219" max="9219" width="9.5703125" customWidth="1"/>
    <col min="9220" max="9220" width="18.5703125" customWidth="1"/>
    <col min="9221" max="9222" width="18.140625" customWidth="1"/>
    <col min="9223" max="9223" width="23.85546875" customWidth="1"/>
    <col min="9224" max="9224" width="27.28515625" customWidth="1"/>
    <col min="9473" max="9473" width="8.7109375" customWidth="1"/>
    <col min="9474" max="9474" width="18.42578125" customWidth="1"/>
    <col min="9475" max="9475" width="9.5703125" customWidth="1"/>
    <col min="9476" max="9476" width="18.5703125" customWidth="1"/>
    <col min="9477" max="9478" width="18.140625" customWidth="1"/>
    <col min="9479" max="9479" width="23.85546875" customWidth="1"/>
    <col min="9480" max="9480" width="27.28515625" customWidth="1"/>
    <col min="9729" max="9729" width="8.7109375" customWidth="1"/>
    <col min="9730" max="9730" width="18.42578125" customWidth="1"/>
    <col min="9731" max="9731" width="9.5703125" customWidth="1"/>
    <col min="9732" max="9732" width="18.5703125" customWidth="1"/>
    <col min="9733" max="9734" width="18.140625" customWidth="1"/>
    <col min="9735" max="9735" width="23.85546875" customWidth="1"/>
    <col min="9736" max="9736" width="27.28515625" customWidth="1"/>
    <col min="9985" max="9985" width="8.7109375" customWidth="1"/>
    <col min="9986" max="9986" width="18.42578125" customWidth="1"/>
    <col min="9987" max="9987" width="9.5703125" customWidth="1"/>
    <col min="9988" max="9988" width="18.5703125" customWidth="1"/>
    <col min="9989" max="9990" width="18.140625" customWidth="1"/>
    <col min="9991" max="9991" width="23.85546875" customWidth="1"/>
    <col min="9992" max="9992" width="27.28515625" customWidth="1"/>
    <col min="10241" max="10241" width="8.7109375" customWidth="1"/>
    <col min="10242" max="10242" width="18.42578125" customWidth="1"/>
    <col min="10243" max="10243" width="9.5703125" customWidth="1"/>
    <col min="10244" max="10244" width="18.5703125" customWidth="1"/>
    <col min="10245" max="10246" width="18.140625" customWidth="1"/>
    <col min="10247" max="10247" width="23.85546875" customWidth="1"/>
    <col min="10248" max="10248" width="27.28515625" customWidth="1"/>
    <col min="10497" max="10497" width="8.7109375" customWidth="1"/>
    <col min="10498" max="10498" width="18.42578125" customWidth="1"/>
    <col min="10499" max="10499" width="9.5703125" customWidth="1"/>
    <col min="10500" max="10500" width="18.5703125" customWidth="1"/>
    <col min="10501" max="10502" width="18.140625" customWidth="1"/>
    <col min="10503" max="10503" width="23.85546875" customWidth="1"/>
    <col min="10504" max="10504" width="27.28515625" customWidth="1"/>
    <col min="10753" max="10753" width="8.7109375" customWidth="1"/>
    <col min="10754" max="10754" width="18.42578125" customWidth="1"/>
    <col min="10755" max="10755" width="9.5703125" customWidth="1"/>
    <col min="10756" max="10756" width="18.5703125" customWidth="1"/>
    <col min="10757" max="10758" width="18.140625" customWidth="1"/>
    <col min="10759" max="10759" width="23.85546875" customWidth="1"/>
    <col min="10760" max="10760" width="27.28515625" customWidth="1"/>
    <col min="11009" max="11009" width="8.7109375" customWidth="1"/>
    <col min="11010" max="11010" width="18.42578125" customWidth="1"/>
    <col min="11011" max="11011" width="9.5703125" customWidth="1"/>
    <col min="11012" max="11012" width="18.5703125" customWidth="1"/>
    <col min="11013" max="11014" width="18.140625" customWidth="1"/>
    <col min="11015" max="11015" width="23.85546875" customWidth="1"/>
    <col min="11016" max="11016" width="27.28515625" customWidth="1"/>
    <col min="11265" max="11265" width="8.7109375" customWidth="1"/>
    <col min="11266" max="11266" width="18.42578125" customWidth="1"/>
    <col min="11267" max="11267" width="9.5703125" customWidth="1"/>
    <col min="11268" max="11268" width="18.5703125" customWidth="1"/>
    <col min="11269" max="11270" width="18.140625" customWidth="1"/>
    <col min="11271" max="11271" width="23.85546875" customWidth="1"/>
    <col min="11272" max="11272" width="27.28515625" customWidth="1"/>
    <col min="11521" max="11521" width="8.7109375" customWidth="1"/>
    <col min="11522" max="11522" width="18.42578125" customWidth="1"/>
    <col min="11523" max="11523" width="9.5703125" customWidth="1"/>
    <col min="11524" max="11524" width="18.5703125" customWidth="1"/>
    <col min="11525" max="11526" width="18.140625" customWidth="1"/>
    <col min="11527" max="11527" width="23.85546875" customWidth="1"/>
    <col min="11528" max="11528" width="27.28515625" customWidth="1"/>
    <col min="11777" max="11777" width="8.7109375" customWidth="1"/>
    <col min="11778" max="11778" width="18.42578125" customWidth="1"/>
    <col min="11779" max="11779" width="9.5703125" customWidth="1"/>
    <col min="11780" max="11780" width="18.5703125" customWidth="1"/>
    <col min="11781" max="11782" width="18.140625" customWidth="1"/>
    <col min="11783" max="11783" width="23.85546875" customWidth="1"/>
    <col min="11784" max="11784" width="27.28515625" customWidth="1"/>
    <col min="12033" max="12033" width="8.7109375" customWidth="1"/>
    <col min="12034" max="12034" width="18.42578125" customWidth="1"/>
    <col min="12035" max="12035" width="9.5703125" customWidth="1"/>
    <col min="12036" max="12036" width="18.5703125" customWidth="1"/>
    <col min="12037" max="12038" width="18.140625" customWidth="1"/>
    <col min="12039" max="12039" width="23.85546875" customWidth="1"/>
    <col min="12040" max="12040" width="27.28515625" customWidth="1"/>
    <col min="12289" max="12289" width="8.7109375" customWidth="1"/>
    <col min="12290" max="12290" width="18.42578125" customWidth="1"/>
    <col min="12291" max="12291" width="9.5703125" customWidth="1"/>
    <col min="12292" max="12292" width="18.5703125" customWidth="1"/>
    <col min="12293" max="12294" width="18.140625" customWidth="1"/>
    <col min="12295" max="12295" width="23.85546875" customWidth="1"/>
    <col min="12296" max="12296" width="27.28515625" customWidth="1"/>
    <col min="12545" max="12545" width="8.7109375" customWidth="1"/>
    <col min="12546" max="12546" width="18.42578125" customWidth="1"/>
    <col min="12547" max="12547" width="9.5703125" customWidth="1"/>
    <col min="12548" max="12548" width="18.5703125" customWidth="1"/>
    <col min="12549" max="12550" width="18.140625" customWidth="1"/>
    <col min="12551" max="12551" width="23.85546875" customWidth="1"/>
    <col min="12552" max="12552" width="27.28515625" customWidth="1"/>
    <col min="12801" max="12801" width="8.7109375" customWidth="1"/>
    <col min="12802" max="12802" width="18.42578125" customWidth="1"/>
    <col min="12803" max="12803" width="9.5703125" customWidth="1"/>
    <col min="12804" max="12804" width="18.5703125" customWidth="1"/>
    <col min="12805" max="12806" width="18.140625" customWidth="1"/>
    <col min="12807" max="12807" width="23.85546875" customWidth="1"/>
    <col min="12808" max="12808" width="27.28515625" customWidth="1"/>
    <col min="13057" max="13057" width="8.7109375" customWidth="1"/>
    <col min="13058" max="13058" width="18.42578125" customWidth="1"/>
    <col min="13059" max="13059" width="9.5703125" customWidth="1"/>
    <col min="13060" max="13060" width="18.5703125" customWidth="1"/>
    <col min="13061" max="13062" width="18.140625" customWidth="1"/>
    <col min="13063" max="13063" width="23.85546875" customWidth="1"/>
    <col min="13064" max="13064" width="27.28515625" customWidth="1"/>
    <col min="13313" max="13313" width="8.7109375" customWidth="1"/>
    <col min="13314" max="13314" width="18.42578125" customWidth="1"/>
    <col min="13315" max="13315" width="9.5703125" customWidth="1"/>
    <col min="13316" max="13316" width="18.5703125" customWidth="1"/>
    <col min="13317" max="13318" width="18.140625" customWidth="1"/>
    <col min="13319" max="13319" width="23.85546875" customWidth="1"/>
    <col min="13320" max="13320" width="27.28515625" customWidth="1"/>
    <col min="13569" max="13569" width="8.7109375" customWidth="1"/>
    <col min="13570" max="13570" width="18.42578125" customWidth="1"/>
    <col min="13571" max="13571" width="9.5703125" customWidth="1"/>
    <col min="13572" max="13572" width="18.5703125" customWidth="1"/>
    <col min="13573" max="13574" width="18.140625" customWidth="1"/>
    <col min="13575" max="13575" width="23.85546875" customWidth="1"/>
    <col min="13576" max="13576" width="27.28515625" customWidth="1"/>
    <col min="13825" max="13825" width="8.7109375" customWidth="1"/>
    <col min="13826" max="13826" width="18.42578125" customWidth="1"/>
    <col min="13827" max="13827" width="9.5703125" customWidth="1"/>
    <col min="13828" max="13828" width="18.5703125" customWidth="1"/>
    <col min="13829" max="13830" width="18.140625" customWidth="1"/>
    <col min="13831" max="13831" width="23.85546875" customWidth="1"/>
    <col min="13832" max="13832" width="27.28515625" customWidth="1"/>
    <col min="14081" max="14081" width="8.7109375" customWidth="1"/>
    <col min="14082" max="14082" width="18.42578125" customWidth="1"/>
    <col min="14083" max="14083" width="9.5703125" customWidth="1"/>
    <col min="14084" max="14084" width="18.5703125" customWidth="1"/>
    <col min="14085" max="14086" width="18.140625" customWidth="1"/>
    <col min="14087" max="14087" width="23.85546875" customWidth="1"/>
    <col min="14088" max="14088" width="27.28515625" customWidth="1"/>
    <col min="14337" max="14337" width="8.7109375" customWidth="1"/>
    <col min="14338" max="14338" width="18.42578125" customWidth="1"/>
    <col min="14339" max="14339" width="9.5703125" customWidth="1"/>
    <col min="14340" max="14340" width="18.5703125" customWidth="1"/>
    <col min="14341" max="14342" width="18.140625" customWidth="1"/>
    <col min="14343" max="14343" width="23.85546875" customWidth="1"/>
    <col min="14344" max="14344" width="27.28515625" customWidth="1"/>
    <col min="14593" max="14593" width="8.7109375" customWidth="1"/>
    <col min="14594" max="14594" width="18.42578125" customWidth="1"/>
    <col min="14595" max="14595" width="9.5703125" customWidth="1"/>
    <col min="14596" max="14596" width="18.5703125" customWidth="1"/>
    <col min="14597" max="14598" width="18.140625" customWidth="1"/>
    <col min="14599" max="14599" width="23.85546875" customWidth="1"/>
    <col min="14600" max="14600" width="27.28515625" customWidth="1"/>
    <col min="14849" max="14849" width="8.7109375" customWidth="1"/>
    <col min="14850" max="14850" width="18.42578125" customWidth="1"/>
    <col min="14851" max="14851" width="9.5703125" customWidth="1"/>
    <col min="14852" max="14852" width="18.5703125" customWidth="1"/>
    <col min="14853" max="14854" width="18.140625" customWidth="1"/>
    <col min="14855" max="14855" width="23.85546875" customWidth="1"/>
    <col min="14856" max="14856" width="27.28515625" customWidth="1"/>
    <col min="15105" max="15105" width="8.7109375" customWidth="1"/>
    <col min="15106" max="15106" width="18.42578125" customWidth="1"/>
    <col min="15107" max="15107" width="9.5703125" customWidth="1"/>
    <col min="15108" max="15108" width="18.5703125" customWidth="1"/>
    <col min="15109" max="15110" width="18.140625" customWidth="1"/>
    <col min="15111" max="15111" width="23.85546875" customWidth="1"/>
    <col min="15112" max="15112" width="27.28515625" customWidth="1"/>
    <col min="15361" max="15361" width="8.7109375" customWidth="1"/>
    <col min="15362" max="15362" width="18.42578125" customWidth="1"/>
    <col min="15363" max="15363" width="9.5703125" customWidth="1"/>
    <col min="15364" max="15364" width="18.5703125" customWidth="1"/>
    <col min="15365" max="15366" width="18.140625" customWidth="1"/>
    <col min="15367" max="15367" width="23.85546875" customWidth="1"/>
    <col min="15368" max="15368" width="27.28515625" customWidth="1"/>
    <col min="15617" max="15617" width="8.7109375" customWidth="1"/>
    <col min="15618" max="15618" width="18.42578125" customWidth="1"/>
    <col min="15619" max="15619" width="9.5703125" customWidth="1"/>
    <col min="15620" max="15620" width="18.5703125" customWidth="1"/>
    <col min="15621" max="15622" width="18.140625" customWidth="1"/>
    <col min="15623" max="15623" width="23.85546875" customWidth="1"/>
    <col min="15624" max="15624" width="27.28515625" customWidth="1"/>
    <col min="15873" max="15873" width="8.7109375" customWidth="1"/>
    <col min="15874" max="15874" width="18.42578125" customWidth="1"/>
    <col min="15875" max="15875" width="9.5703125" customWidth="1"/>
    <col min="15876" max="15876" width="18.5703125" customWidth="1"/>
    <col min="15877" max="15878" width="18.140625" customWidth="1"/>
    <col min="15879" max="15879" width="23.85546875" customWidth="1"/>
    <col min="15880" max="15880" width="27.28515625" customWidth="1"/>
    <col min="16129" max="16129" width="8.7109375" customWidth="1"/>
    <col min="16130" max="16130" width="18.42578125" customWidth="1"/>
    <col min="16131" max="16131" width="9.5703125" customWidth="1"/>
    <col min="16132" max="16132" width="18.5703125" customWidth="1"/>
    <col min="16133" max="16134" width="18.140625" customWidth="1"/>
    <col min="16135" max="16135" width="23.85546875" customWidth="1"/>
    <col min="16136" max="16136" width="27.28515625" customWidth="1"/>
  </cols>
  <sheetData>
    <row r="1" spans="1:13" ht="15.75">
      <c r="A1" s="2"/>
      <c r="B1" s="2"/>
      <c r="C1" s="152" t="s">
        <v>0</v>
      </c>
      <c r="D1" s="152"/>
      <c r="E1" s="152"/>
      <c r="F1" s="152"/>
      <c r="G1" s="2"/>
      <c r="H1" s="2"/>
      <c r="I1" s="2"/>
      <c r="J1" s="2"/>
      <c r="K1" s="2"/>
      <c r="L1" s="2"/>
      <c r="M1" s="2"/>
    </row>
    <row r="2" spans="1:13" ht="15.75">
      <c r="A2" s="2"/>
      <c r="B2" s="2"/>
      <c r="C2" s="153" t="s">
        <v>118</v>
      </c>
      <c r="D2" s="153"/>
      <c r="E2" s="153"/>
      <c r="F2" s="153"/>
      <c r="G2" s="2"/>
      <c r="H2" s="2"/>
      <c r="I2" s="2"/>
      <c r="J2" s="2"/>
      <c r="K2" s="2"/>
      <c r="L2" s="2"/>
      <c r="M2" s="2"/>
    </row>
    <row r="3" spans="1:13" ht="15.75" customHeight="1">
      <c r="A3" s="2"/>
      <c r="B3" s="153" t="s">
        <v>161</v>
      </c>
      <c r="C3" s="153"/>
      <c r="D3" s="153"/>
      <c r="E3" s="153"/>
      <c r="F3" s="153"/>
      <c r="G3" s="153"/>
      <c r="H3" s="2"/>
      <c r="I3" s="2"/>
      <c r="J3" s="2"/>
      <c r="K3" s="2"/>
      <c r="L3" s="2"/>
      <c r="M3" s="2"/>
    </row>
    <row r="4" spans="1:13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s="3" customFormat="1" ht="98.25" customHeight="1">
      <c r="A5" s="150" t="s">
        <v>119</v>
      </c>
      <c r="B5" s="150" t="s">
        <v>120</v>
      </c>
      <c r="C5" s="150" t="s">
        <v>121</v>
      </c>
      <c r="D5" s="154" t="s">
        <v>122</v>
      </c>
      <c r="E5" s="155"/>
      <c r="F5" s="156"/>
      <c r="G5" s="150" t="s">
        <v>123</v>
      </c>
      <c r="H5" s="150" t="s">
        <v>124</v>
      </c>
    </row>
    <row r="6" spans="1:13" s="3" customFormat="1" ht="48.75" customHeight="1">
      <c r="A6" s="151"/>
      <c r="B6" s="151"/>
      <c r="C6" s="151"/>
      <c r="D6" s="12" t="s">
        <v>125</v>
      </c>
      <c r="E6" s="12" t="s">
        <v>126</v>
      </c>
      <c r="F6" s="12" t="s">
        <v>127</v>
      </c>
      <c r="G6" s="151"/>
      <c r="H6" s="151"/>
    </row>
    <row r="7" spans="1:13" s="3" customFormat="1" ht="24.7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 t="s">
        <v>128</v>
      </c>
      <c r="H7" s="4">
        <v>8</v>
      </c>
    </row>
    <row r="8" spans="1:13" s="3" customFormat="1" ht="225" customHeight="1">
      <c r="A8" s="5">
        <v>1</v>
      </c>
      <c r="B8" s="5" t="s">
        <v>129</v>
      </c>
      <c r="C8" s="5" t="s">
        <v>130</v>
      </c>
      <c r="D8" s="9">
        <v>3237</v>
      </c>
      <c r="E8" s="5">
        <v>3237</v>
      </c>
      <c r="F8" s="5">
        <v>2611</v>
      </c>
      <c r="G8" s="6">
        <f>F8/E8*100</f>
        <v>80.661105962310785</v>
      </c>
      <c r="H8" s="5" t="s">
        <v>150</v>
      </c>
    </row>
    <row r="9" spans="1:13" s="3" customFormat="1" ht="186.75" customHeight="1">
      <c r="A9" s="7">
        <v>2</v>
      </c>
      <c r="B9" s="7" t="s">
        <v>131</v>
      </c>
      <c r="C9" s="7" t="s">
        <v>132</v>
      </c>
      <c r="D9" s="10">
        <v>0.55000000000000004</v>
      </c>
      <c r="E9" s="7">
        <v>0.55000000000000004</v>
      </c>
      <c r="F9" s="7">
        <v>0.38</v>
      </c>
      <c r="G9" s="8">
        <f>F9/E9*100</f>
        <v>69.090909090909079</v>
      </c>
      <c r="H9" s="5" t="s">
        <v>157</v>
      </c>
    </row>
    <row r="10" spans="1:13" s="3" customFormat="1" ht="117" customHeight="1">
      <c r="A10" s="5">
        <v>3</v>
      </c>
      <c r="B10" s="5" t="s">
        <v>133</v>
      </c>
      <c r="C10" s="5" t="s">
        <v>134</v>
      </c>
      <c r="D10" s="9">
        <v>2</v>
      </c>
      <c r="E10" s="5">
        <v>2</v>
      </c>
      <c r="F10" s="5">
        <v>20</v>
      </c>
      <c r="G10" s="8">
        <f t="shared" ref="G10:G15" si="0">F10/E10*100</f>
        <v>1000</v>
      </c>
      <c r="H10" s="5" t="s">
        <v>135</v>
      </c>
    </row>
    <row r="11" spans="1:13" s="3" customFormat="1" ht="112.5" customHeight="1">
      <c r="A11" s="5">
        <v>4</v>
      </c>
      <c r="B11" s="5" t="s">
        <v>136</v>
      </c>
      <c r="C11" s="5" t="s">
        <v>134</v>
      </c>
      <c r="D11" s="9">
        <v>39</v>
      </c>
      <c r="E11" s="5">
        <v>39</v>
      </c>
      <c r="F11" s="5">
        <v>39.1</v>
      </c>
      <c r="G11" s="8">
        <f t="shared" si="0"/>
        <v>100.25641025641025</v>
      </c>
      <c r="H11" s="5" t="s">
        <v>180</v>
      </c>
    </row>
    <row r="12" spans="1:13" s="3" customFormat="1" ht="102.75" customHeight="1">
      <c r="A12" s="5">
        <v>5</v>
      </c>
      <c r="B12" s="7" t="s">
        <v>162</v>
      </c>
      <c r="C12" s="5" t="s">
        <v>132</v>
      </c>
      <c r="D12" s="9">
        <v>2.7</v>
      </c>
      <c r="E12" s="5">
        <v>2.7</v>
      </c>
      <c r="F12" s="5">
        <v>3.54</v>
      </c>
      <c r="G12" s="8">
        <f t="shared" si="0"/>
        <v>131.11111111111111</v>
      </c>
      <c r="H12" s="5" t="s">
        <v>137</v>
      </c>
    </row>
    <row r="13" spans="1:13" s="3" customFormat="1" ht="127.5" customHeight="1">
      <c r="A13" s="5">
        <v>6</v>
      </c>
      <c r="B13" s="5" t="s">
        <v>138</v>
      </c>
      <c r="C13" s="5" t="s">
        <v>134</v>
      </c>
      <c r="D13" s="9">
        <v>19</v>
      </c>
      <c r="E13" s="5">
        <v>19</v>
      </c>
      <c r="F13" s="5">
        <v>20.6</v>
      </c>
      <c r="G13" s="8">
        <f t="shared" si="0"/>
        <v>108.42105263157895</v>
      </c>
      <c r="H13" s="5" t="s">
        <v>156</v>
      </c>
    </row>
    <row r="14" spans="1:13" s="3" customFormat="1" ht="355.5" customHeight="1">
      <c r="A14" s="5">
        <v>7</v>
      </c>
      <c r="B14" s="5" t="s">
        <v>139</v>
      </c>
      <c r="C14" s="5" t="s">
        <v>134</v>
      </c>
      <c r="D14" s="9">
        <v>95</v>
      </c>
      <c r="E14" s="5">
        <v>95</v>
      </c>
      <c r="F14" s="5">
        <v>97.5</v>
      </c>
      <c r="G14" s="8">
        <f t="shared" si="0"/>
        <v>102.63157894736842</v>
      </c>
      <c r="H14" s="5" t="s">
        <v>181</v>
      </c>
    </row>
    <row r="15" spans="1:13" s="3" customFormat="1" ht="178.5" customHeight="1">
      <c r="A15" s="5">
        <v>8</v>
      </c>
      <c r="B15" s="5" t="s">
        <v>140</v>
      </c>
      <c r="C15" s="5" t="s">
        <v>134</v>
      </c>
      <c r="D15" s="9">
        <v>55</v>
      </c>
      <c r="E15" s="5">
        <v>55</v>
      </c>
      <c r="F15" s="5">
        <v>55</v>
      </c>
      <c r="G15" s="6">
        <f t="shared" si="0"/>
        <v>100</v>
      </c>
      <c r="H15" s="5" t="s">
        <v>141</v>
      </c>
    </row>
    <row r="17" spans="1:8" ht="15.75">
      <c r="A17" s="13" t="s">
        <v>27</v>
      </c>
      <c r="B17" s="14"/>
      <c r="C17" s="14"/>
      <c r="D17" s="15"/>
      <c r="E17" s="15"/>
      <c r="F17" s="15"/>
      <c r="G17" s="15"/>
      <c r="H17" s="15"/>
    </row>
    <row r="18" spans="1:8" ht="15.75">
      <c r="A18" s="13" t="s">
        <v>28</v>
      </c>
      <c r="B18" s="14"/>
      <c r="C18" s="14"/>
      <c r="D18" s="15"/>
      <c r="E18" s="15"/>
      <c r="F18" s="15"/>
      <c r="G18" s="15"/>
      <c r="H18" s="15"/>
    </row>
    <row r="19" spans="1:8" ht="15.75">
      <c r="A19" s="13" t="s">
        <v>155</v>
      </c>
      <c r="B19" s="14"/>
      <c r="C19" s="14"/>
      <c r="D19" s="15"/>
      <c r="E19" s="15"/>
      <c r="F19" s="15"/>
      <c r="G19" s="15"/>
      <c r="H19" s="15"/>
    </row>
    <row r="20" spans="1:8" ht="15.75">
      <c r="A20" s="13" t="s">
        <v>29</v>
      </c>
      <c r="B20" s="14"/>
      <c r="C20" s="14"/>
      <c r="D20" s="15"/>
      <c r="E20" s="15"/>
      <c r="F20" s="15"/>
      <c r="G20" s="15"/>
      <c r="H20" s="15"/>
    </row>
    <row r="21" spans="1:8" ht="17.25" customHeight="1">
      <c r="A21" s="16"/>
      <c r="B21" s="17"/>
      <c r="C21" s="149" t="s">
        <v>30</v>
      </c>
      <c r="D21" s="149"/>
      <c r="E21" s="15"/>
      <c r="F21" s="15"/>
      <c r="G21" s="15"/>
      <c r="H21" s="15"/>
    </row>
    <row r="22" spans="1:8" ht="15.75">
      <c r="A22" s="13" t="s">
        <v>163</v>
      </c>
      <c r="B22" s="14"/>
      <c r="C22" s="14"/>
      <c r="D22" s="15"/>
      <c r="E22" s="15"/>
      <c r="F22" s="15"/>
      <c r="G22" s="15"/>
      <c r="H22" s="15"/>
    </row>
    <row r="23" spans="1:8" ht="15.75">
      <c r="A23" s="11"/>
      <c r="B23" s="14"/>
      <c r="C23" s="14"/>
      <c r="D23" s="15"/>
      <c r="E23" s="15"/>
      <c r="F23" s="15"/>
      <c r="G23" s="15"/>
      <c r="H23" s="15"/>
    </row>
    <row r="24" spans="1:8" ht="15.75">
      <c r="A24" s="11"/>
      <c r="B24" s="14"/>
      <c r="C24" s="14"/>
      <c r="D24" s="15"/>
      <c r="E24" s="15"/>
      <c r="F24" s="15"/>
      <c r="G24" s="15"/>
      <c r="H24" s="15"/>
    </row>
    <row r="25" spans="1:8" ht="15.75">
      <c r="A25" s="18" t="s">
        <v>32</v>
      </c>
      <c r="B25" s="14"/>
      <c r="C25" s="14"/>
      <c r="D25" s="15"/>
      <c r="E25" s="15"/>
      <c r="F25" s="15"/>
      <c r="G25" s="15"/>
      <c r="H25" s="15"/>
    </row>
    <row r="26" spans="1:8" ht="15.75">
      <c r="A26" s="18" t="s">
        <v>151</v>
      </c>
      <c r="B26" s="14"/>
      <c r="C26" s="14"/>
      <c r="D26" s="15"/>
      <c r="E26" s="15"/>
      <c r="F26" s="15"/>
      <c r="G26" s="15"/>
      <c r="H26" s="15"/>
    </row>
    <row r="27" spans="1:8" ht="15.75">
      <c r="A27" s="18" t="s">
        <v>29</v>
      </c>
      <c r="B27" s="14"/>
      <c r="C27" s="14"/>
      <c r="D27" s="15"/>
      <c r="E27" s="15"/>
      <c r="F27" s="15"/>
      <c r="G27" s="15"/>
      <c r="H27" s="15"/>
    </row>
    <row r="28" spans="1:8" ht="15.75">
      <c r="A28" s="18" t="s">
        <v>152</v>
      </c>
      <c r="B28" s="14"/>
      <c r="C28" s="14"/>
      <c r="D28" s="15"/>
      <c r="E28" s="15"/>
      <c r="F28" s="15"/>
      <c r="G28" s="15"/>
      <c r="H28" s="15"/>
    </row>
    <row r="29" spans="1:8" ht="15.75">
      <c r="A29" s="18" t="s">
        <v>153</v>
      </c>
      <c r="B29" s="14"/>
      <c r="C29" s="14"/>
      <c r="D29" s="15"/>
      <c r="E29" s="15"/>
      <c r="F29" s="15"/>
      <c r="G29" s="15"/>
      <c r="H29" s="15"/>
    </row>
    <row r="30" spans="1:8" ht="15.75">
      <c r="A30" s="11"/>
      <c r="B30" s="14"/>
      <c r="C30" s="14"/>
      <c r="D30" s="15"/>
      <c r="E30" s="15"/>
      <c r="F30" s="15"/>
      <c r="G30" s="15"/>
      <c r="H30" s="15"/>
    </row>
    <row r="31" spans="1:8" ht="15.75">
      <c r="A31" s="15"/>
      <c r="B31" s="15"/>
      <c r="C31" s="15"/>
      <c r="D31" s="15"/>
      <c r="E31" s="15"/>
      <c r="F31" s="15"/>
      <c r="G31" s="15"/>
      <c r="H31" s="15"/>
    </row>
  </sheetData>
  <mergeCells count="10">
    <mergeCell ref="A5:A6"/>
    <mergeCell ref="B5:B6"/>
    <mergeCell ref="C5:C6"/>
    <mergeCell ref="D5:F5"/>
    <mergeCell ref="G5:G6"/>
    <mergeCell ref="C21:D21"/>
    <mergeCell ref="H5:H6"/>
    <mergeCell ref="C1:F1"/>
    <mergeCell ref="C2:F2"/>
    <mergeCell ref="B3:G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</vt:lpstr>
      <vt:lpstr>Целевые показатели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2018-03-12T04:46:08Z</dcterms:modified>
</cp:coreProperties>
</file>