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услуги" sheetId="2" r:id="rId1"/>
    <sheet name="работы" sheetId="3" r:id="rId2"/>
  </sheets>
  <externalReferences>
    <externalReference r:id="rId3"/>
  </externalReferences>
  <calcPr calcId="125725" refMode="R1C1"/>
</workbook>
</file>

<file path=xl/calcChain.xml><?xml version="1.0" encoding="utf-8"?>
<calcChain xmlns="http://schemas.openxmlformats.org/spreadsheetml/2006/main">
  <c r="J9" i="3"/>
  <c r="E9"/>
  <c r="D9"/>
  <c r="F9" s="1"/>
  <c r="K9" s="1"/>
  <c r="J8"/>
  <c r="E8"/>
  <c r="D8"/>
  <c r="F8" s="1"/>
  <c r="K8" s="1"/>
  <c r="J7"/>
  <c r="E7"/>
  <c r="D7"/>
  <c r="F7" s="1"/>
  <c r="K7" s="1"/>
  <c r="K10" s="1"/>
  <c r="M11" i="2"/>
  <c r="G11"/>
  <c r="F11"/>
  <c r="E11"/>
  <c r="D11"/>
  <c r="H11" s="1"/>
  <c r="N11" s="1"/>
  <c r="M10"/>
  <c r="G10"/>
  <c r="F10"/>
  <c r="E10"/>
  <c r="D10"/>
  <c r="H10" s="1"/>
  <c r="N10" s="1"/>
  <c r="M9"/>
  <c r="G9"/>
  <c r="F9"/>
  <c r="E9"/>
  <c r="D9"/>
  <c r="H9" s="1"/>
  <c r="N9" s="1"/>
  <c r="M8"/>
  <c r="G8"/>
  <c r="F8"/>
  <c r="E8"/>
  <c r="D8"/>
  <c r="H8" s="1"/>
  <c r="N8" s="1"/>
  <c r="M7"/>
  <c r="G7"/>
  <c r="F7"/>
  <c r="E7"/>
  <c r="D7"/>
  <c r="H7" s="1"/>
  <c r="N7" s="1"/>
  <c r="N12" s="1"/>
</calcChain>
</file>

<file path=xl/sharedStrings.xml><?xml version="1.0" encoding="utf-8"?>
<sst xmlns="http://schemas.openxmlformats.org/spreadsheetml/2006/main" count="78" uniqueCount="53">
  <si>
    <t>Нормативные затраты на выполнение муниципальных работ МБУДО ДЮСШ "Старт" на 2016 год</t>
  </si>
  <si>
    <t xml:space="preserve">Приложение 2 к приказу от </t>
  </si>
  <si>
    <t>Наименование муниципальной работы</t>
  </si>
  <si>
    <t>Показатель, характеризующий содержание муниципальной работы</t>
  </si>
  <si>
    <t>Нормативные затрат на выполнение муниципальной работы</t>
  </si>
  <si>
    <t>Показатель объема муниципальной  работы</t>
  </si>
  <si>
    <t>Затраты на уплату налогов, в качестве объекта налогообложения по которым признается имущество учреждения</t>
  </si>
  <si>
    <t>Объем финансового обеспечения выполнения муниципального задания</t>
  </si>
  <si>
    <t>Значение содержания услуги 1</t>
  </si>
  <si>
    <t>значение содержания услуги 2</t>
  </si>
  <si>
    <t>норматив затрат, непосредственно связанных с выполнением муниципальной работы</t>
  </si>
  <si>
    <t>норматив затрат на общехозяйственные нужды на выполнение муниципальной работы</t>
  </si>
  <si>
    <t xml:space="preserve">Итого норматив на выполнение муниципальной     работы
</t>
  </si>
  <si>
    <t>Наименование показателя</t>
  </si>
  <si>
    <t>Единица измерения по ОКЕИ</t>
  </si>
  <si>
    <t>Значение</t>
  </si>
  <si>
    <t xml:space="preserve">Проведение занятий физкультурно- спортивной направленности по месту проживания граждан </t>
  </si>
  <si>
    <t>дворовые площадки</t>
  </si>
  <si>
    <t>-</t>
  </si>
  <si>
    <t>Количество занятий</t>
  </si>
  <si>
    <t>штука</t>
  </si>
  <si>
    <t xml:space="preserve">Организация и проведение официальных физкультурных (физкультурно-оздоровительных) мероприятий </t>
  </si>
  <si>
    <t>медицинский персонал, инструкторы методисты на время проведения соревнований</t>
  </si>
  <si>
    <t>Количество мероприятий</t>
  </si>
  <si>
    <t>Организация мероприятий по подготовке спортивных сборных команд</t>
  </si>
  <si>
    <t>адаптивный спорт, инструктор по адаптивному спорту</t>
  </si>
  <si>
    <t>ИТОГО:</t>
  </si>
  <si>
    <t>Нормативные затраты на выполнение муниципальных услуг МБУДО ДЮСШ "Старт" на 2016 год</t>
  </si>
  <si>
    <t xml:space="preserve">Приложение 1 к приказу от </t>
  </si>
  <si>
    <t>Наименование муниципальной услуги</t>
  </si>
  <si>
    <t xml:space="preserve">Показатель, характеризующий содержание муниципальной услуги </t>
  </si>
  <si>
    <t>Базовый норматив затрат на оказание муниципальной услуги</t>
  </si>
  <si>
    <t>Корректирующий коэффициент к базовым нормативам затрат</t>
  </si>
  <si>
    <t>Показатель объема муниципальной  услуги</t>
  </si>
  <si>
    <t>Затраты на уплату налогов, в качестве объекта налогооблажения по которым признается имущество учреждения</t>
  </si>
  <si>
    <t xml:space="preserve">Значение содержания услуги1 </t>
  </si>
  <si>
    <t>значение содержания услуги2</t>
  </si>
  <si>
    <t>Базовый норматив затрат, непосредственно связанных с оказанием муниципальной услуги</t>
  </si>
  <si>
    <t>Базовый норматив затрат на общехозяйственные нужды на оказание муниципальной услуги</t>
  </si>
  <si>
    <t xml:space="preserve">Итого базовый норматив на оказание муниципальной    
услуги
</t>
  </si>
  <si>
    <t>Всего</t>
  </si>
  <si>
    <t xml:space="preserve"> В т.ч. затраты на оплату труда</t>
  </si>
  <si>
    <t>В т.ч. затраты на коммунальные услуги, работы и услуги по содержанию имущества</t>
  </si>
  <si>
    <t xml:space="preserve">Реализация дополнительных общеразвивающих программ </t>
  </si>
  <si>
    <t>группы СОГ по всем видам спорта, социальная направленность  объединение  "Легионеры"</t>
  </si>
  <si>
    <t>Число человеко-часов пребывания</t>
  </si>
  <si>
    <t>человеко-час</t>
  </si>
  <si>
    <t>Реализация дополнительных предпрофессиональных программ  в области физической культуры и спорта</t>
  </si>
  <si>
    <t>виды спорта по национальным видам спорта (северное многоборье)</t>
  </si>
  <si>
    <t>сложно-координационные виды спорта (отделение  спортивной акробатики)</t>
  </si>
  <si>
    <t>спортивные единоборства (отделение дзюдо)</t>
  </si>
  <si>
    <t>циклические, скоростно-силовые виды спорта и многоборьям (отделения / секции  легкой атлетики, плавания,  пауэрлифтинг)</t>
  </si>
  <si>
    <t>28.12.2015 № 12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</si>
</sst>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4" fontId="1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4" fontId="5" fillId="0" borderId="20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88;&#1084;&#1072;&#1090;&#1080;&#1074;%202016%20&#1075;&#1086;&#1076;%20&#1057;&#1058;&#1040;&#1056;&#105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ямые"/>
      <sheetName val="косвенные"/>
      <sheetName val="затраты"/>
      <sheetName val="норматив услуги"/>
      <sheetName val="норматив работы"/>
    </sheetNames>
    <sheetDataSet>
      <sheetData sheetId="0" refreshError="1"/>
      <sheetData sheetId="1" refreshError="1"/>
      <sheetData sheetId="2">
        <row r="11">
          <cell r="C11">
            <v>3031688.5872558146</v>
          </cell>
          <cell r="E11">
            <v>624984.16055813967</v>
          </cell>
          <cell r="G11">
            <v>3452618.7041860479</v>
          </cell>
          <cell r="I11">
            <v>2745012.2151813954</v>
          </cell>
          <cell r="K11">
            <v>5789880.4656186048</v>
          </cell>
          <cell r="M11">
            <v>168426.71999999997</v>
          </cell>
          <cell r="O11">
            <v>77590.619199999986</v>
          </cell>
          <cell r="Q11">
            <v>180096.28559999997</v>
          </cell>
        </row>
        <row r="13">
          <cell r="C13">
            <v>2898762.5016558147</v>
          </cell>
          <cell r="E13">
            <v>442559.16055813967</v>
          </cell>
          <cell r="G13">
            <v>3319193.7041860479</v>
          </cell>
          <cell r="I13">
            <v>2522587.2151813954</v>
          </cell>
          <cell r="K13">
            <v>4137928.1512186052</v>
          </cell>
        </row>
        <row r="21">
          <cell r="C21">
            <v>1032415.5910127801</v>
          </cell>
          <cell r="E21">
            <v>157620.70091798168</v>
          </cell>
          <cell r="G21">
            <v>1182155.2568848629</v>
          </cell>
          <cell r="I21">
            <v>898437.99523249548</v>
          </cell>
          <cell r="K21">
            <v>1473753.5535831286</v>
          </cell>
        </row>
        <row r="22">
          <cell r="C22">
            <v>445911.74012533162</v>
          </cell>
          <cell r="E22">
            <v>68078.12826340941</v>
          </cell>
          <cell r="G22">
            <v>510585.96197557071</v>
          </cell>
          <cell r="I22">
            <v>388045.33110143355</v>
          </cell>
          <cell r="K22">
            <v>636530.49926287786</v>
          </cell>
        </row>
        <row r="25">
          <cell r="C25">
            <v>798622.08566259081</v>
          </cell>
          <cell r="E25">
            <v>121927.0359790215</v>
          </cell>
          <cell r="G25">
            <v>914452.76984266145</v>
          </cell>
          <cell r="I25">
            <v>694984.10508042236</v>
          </cell>
          <cell r="K25">
            <v>1140017.7864038509</v>
          </cell>
          <cell r="M25">
            <v>46402.317654818406</v>
          </cell>
          <cell r="O25">
            <v>21376.563998589128</v>
          </cell>
          <cell r="Q25">
            <v>49617.335378045114</v>
          </cell>
        </row>
        <row r="27">
          <cell r="C27">
            <v>9037913.8787862267</v>
          </cell>
          <cell r="E27">
            <v>1379834.1799673629</v>
          </cell>
          <cell r="G27">
            <v>10348756.349755224</v>
          </cell>
          <cell r="I27">
            <v>7865054.8258139668</v>
          </cell>
          <cell r="K27">
            <v>12901449.582694845</v>
          </cell>
          <cell r="M27">
            <v>525129.66804866702</v>
          </cell>
          <cell r="O27">
            <v>241916.10514166948</v>
          </cell>
          <cell r="Q27">
            <v>561547.65219203895</v>
          </cell>
        </row>
      </sheetData>
      <sheetData sheetId="3">
        <row r="12">
          <cell r="N12">
            <v>57177192.94981762</v>
          </cell>
        </row>
      </sheetData>
      <sheetData sheetId="4">
        <row r="10">
          <cell r="K10">
            <v>1754707.0501823756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opLeftCell="C4" workbookViewId="0">
      <selection activeCell="M1" sqref="M1:N1"/>
    </sheetView>
  </sheetViews>
  <sheetFormatPr defaultRowHeight="15"/>
  <cols>
    <col min="1" max="1" width="25.42578125" customWidth="1"/>
    <col min="2" max="2" width="28" customWidth="1"/>
    <col min="3" max="3" width="11.42578125" customWidth="1"/>
    <col min="4" max="8" width="13.7109375" customWidth="1"/>
    <col min="9" max="9" width="15.42578125" customWidth="1"/>
    <col min="10" max="13" width="13.7109375" customWidth="1"/>
    <col min="14" max="14" width="16.28515625" customWidth="1"/>
    <col min="15" max="15" width="17.85546875" customWidth="1"/>
    <col min="16" max="16" width="20.5703125" customWidth="1"/>
  </cols>
  <sheetData>
    <row r="1" spans="1:21" ht="15.75">
      <c r="A1" s="1" t="s">
        <v>27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60" t="s">
        <v>28</v>
      </c>
      <c r="N1" s="60"/>
    </row>
    <row r="2" spans="1:21" ht="15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60" t="s">
        <v>52</v>
      </c>
      <c r="M2" s="60"/>
      <c r="N2" s="60"/>
    </row>
    <row r="3" spans="1:21" ht="33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1" ht="33" customHeight="1" thickBot="1">
      <c r="A4" s="61" t="s">
        <v>29</v>
      </c>
      <c r="B4" s="61" t="s">
        <v>30</v>
      </c>
      <c r="C4" s="61"/>
      <c r="D4" s="61" t="s">
        <v>31</v>
      </c>
      <c r="E4" s="61"/>
      <c r="F4" s="61"/>
      <c r="G4" s="61"/>
      <c r="H4" s="61"/>
      <c r="I4" s="62" t="s">
        <v>32</v>
      </c>
      <c r="J4" s="61" t="s">
        <v>33</v>
      </c>
      <c r="K4" s="61"/>
      <c r="L4" s="61"/>
      <c r="M4" s="63" t="s">
        <v>34</v>
      </c>
      <c r="N4" s="61" t="s">
        <v>7</v>
      </c>
      <c r="O4" s="3"/>
      <c r="P4" s="3"/>
      <c r="Q4" s="3"/>
      <c r="R4" s="3"/>
      <c r="S4" s="3"/>
      <c r="T4" s="3"/>
      <c r="U4" s="3"/>
    </row>
    <row r="5" spans="1:21" ht="61.5" customHeight="1" thickBot="1">
      <c r="A5" s="61"/>
      <c r="B5" s="61" t="s">
        <v>35</v>
      </c>
      <c r="C5" s="61" t="s">
        <v>36</v>
      </c>
      <c r="D5" s="61" t="s">
        <v>37</v>
      </c>
      <c r="E5" s="61"/>
      <c r="F5" s="61" t="s">
        <v>38</v>
      </c>
      <c r="G5" s="61"/>
      <c r="H5" s="62" t="s">
        <v>39</v>
      </c>
      <c r="I5" s="62"/>
      <c r="J5" s="61"/>
      <c r="K5" s="61"/>
      <c r="L5" s="61"/>
      <c r="M5" s="63"/>
      <c r="N5" s="61"/>
      <c r="O5" s="3"/>
      <c r="P5" s="3"/>
      <c r="Q5" s="3"/>
      <c r="R5" s="3"/>
      <c r="S5" s="3"/>
      <c r="T5" s="3"/>
      <c r="U5" s="3"/>
    </row>
    <row r="6" spans="1:21" ht="96" customHeight="1" thickBot="1">
      <c r="A6" s="61"/>
      <c r="B6" s="61"/>
      <c r="C6" s="61"/>
      <c r="D6" s="29" t="s">
        <v>40</v>
      </c>
      <c r="E6" s="4" t="s">
        <v>41</v>
      </c>
      <c r="F6" s="4" t="s">
        <v>40</v>
      </c>
      <c r="G6" s="4" t="s">
        <v>42</v>
      </c>
      <c r="H6" s="62"/>
      <c r="I6" s="62"/>
      <c r="J6" s="4" t="s">
        <v>13</v>
      </c>
      <c r="K6" s="4" t="s">
        <v>14</v>
      </c>
      <c r="L6" s="5" t="s">
        <v>15</v>
      </c>
      <c r="M6" s="63"/>
      <c r="N6" s="61"/>
      <c r="O6" s="3"/>
      <c r="P6" s="3"/>
      <c r="Q6" s="3"/>
      <c r="R6" s="3"/>
      <c r="S6" s="3"/>
      <c r="T6" s="3"/>
      <c r="U6" s="3"/>
    </row>
    <row r="7" spans="1:21" ht="51.75" thickBot="1">
      <c r="A7" s="30" t="s">
        <v>43</v>
      </c>
      <c r="B7" s="31" t="s">
        <v>44</v>
      </c>
      <c r="C7" s="32" t="s">
        <v>18</v>
      </c>
      <c r="D7" s="8">
        <f>[1]затраты!C11/L7</f>
        <v>43.031973361378164</v>
      </c>
      <c r="E7" s="33">
        <f>[1]затраты!C13/L7</f>
        <v>41.145212366658356</v>
      </c>
      <c r="F7" s="8">
        <f>([1]затраты!C27-[1]затраты!C25)/L7</f>
        <v>116.94901199573663</v>
      </c>
      <c r="G7" s="8">
        <f>([1]затраты!C21+[1]затраты!C22)/L7</f>
        <v>20.983468618891042</v>
      </c>
      <c r="H7" s="34">
        <f>D7+F7</f>
        <v>159.98098535711478</v>
      </c>
      <c r="I7" s="35">
        <v>1</v>
      </c>
      <c r="J7" s="33" t="s">
        <v>45</v>
      </c>
      <c r="K7" s="8" t="s">
        <v>46</v>
      </c>
      <c r="L7" s="36">
        <v>70452</v>
      </c>
      <c r="M7" s="37">
        <f>[1]затраты!C25</f>
        <v>798622.08566259081</v>
      </c>
      <c r="N7" s="38">
        <f>(H7*I7*L7)+M7</f>
        <v>12069602.46604204</v>
      </c>
      <c r="O7" s="3"/>
      <c r="P7" s="3"/>
      <c r="Q7" s="3"/>
      <c r="R7" s="3"/>
      <c r="S7" s="3"/>
      <c r="T7" s="3"/>
      <c r="U7" s="3"/>
    </row>
    <row r="8" spans="1:21" ht="42" customHeight="1" thickBot="1">
      <c r="A8" s="64" t="s">
        <v>47</v>
      </c>
      <c r="B8" s="39" t="s">
        <v>48</v>
      </c>
      <c r="C8" s="40" t="s">
        <v>18</v>
      </c>
      <c r="D8" s="15">
        <f>[1]затраты!E11/L8</f>
        <v>130.20503344961244</v>
      </c>
      <c r="E8" s="41">
        <f>[1]затраты!E13/L8</f>
        <v>92.199825116279101</v>
      </c>
      <c r="F8" s="41">
        <f>([1]затраты!E27-[1]затраты!E25)/L8</f>
        <v>262.06398833090446</v>
      </c>
      <c r="G8" s="41">
        <f>([1]затраты!E21+[1]затраты!E22)/L8</f>
        <v>47.020589412789811</v>
      </c>
      <c r="H8" s="42">
        <f>D8+F8</f>
        <v>392.26902178051694</v>
      </c>
      <c r="I8" s="42">
        <v>1</v>
      </c>
      <c r="J8" s="41" t="s">
        <v>45</v>
      </c>
      <c r="K8" s="8" t="s">
        <v>46</v>
      </c>
      <c r="L8" s="43">
        <v>4800</v>
      </c>
      <c r="M8" s="44">
        <f>[1]затраты!E25</f>
        <v>121927.0359790215</v>
      </c>
      <c r="N8" s="45">
        <f>(H8*I8*L8)+M8</f>
        <v>2004818.3405255028</v>
      </c>
      <c r="O8" s="3"/>
      <c r="P8" s="3"/>
      <c r="Q8" s="3"/>
      <c r="R8" s="3"/>
      <c r="S8" s="3"/>
      <c r="T8" s="3"/>
      <c r="U8" s="3"/>
    </row>
    <row r="9" spans="1:21" ht="42" customHeight="1" thickBot="1">
      <c r="A9" s="65"/>
      <c r="B9" s="46" t="s">
        <v>49</v>
      </c>
      <c r="C9" s="40" t="s">
        <v>18</v>
      </c>
      <c r="D9" s="15">
        <f>[1]затраты!G11/L9</f>
        <v>59.941296947674445</v>
      </c>
      <c r="E9" s="41">
        <f>[1]затраты!G13/L9</f>
        <v>57.624890697674445</v>
      </c>
      <c r="F9" s="41">
        <f>([1]затраты!G27-[1]затраты!G25)/L9</f>
        <v>163.7899927068153</v>
      </c>
      <c r="G9" s="41">
        <f>([1]затраты!G21+[1]затраты!G22)/L9</f>
        <v>29.387868382993641</v>
      </c>
      <c r="H9" s="42">
        <f>D9+F9</f>
        <v>223.73128965448973</v>
      </c>
      <c r="I9" s="42">
        <v>1</v>
      </c>
      <c r="J9" s="41" t="s">
        <v>45</v>
      </c>
      <c r="K9" s="8" t="s">
        <v>46</v>
      </c>
      <c r="L9" s="17">
        <v>57600</v>
      </c>
      <c r="M9" s="44">
        <f>[1]затраты!G25</f>
        <v>914452.76984266145</v>
      </c>
      <c r="N9" s="45">
        <f>(H9*I9*L9)+M9</f>
        <v>13801375.05394127</v>
      </c>
      <c r="O9" s="3"/>
      <c r="P9" s="3"/>
      <c r="Q9" s="3"/>
      <c r="R9" s="3"/>
      <c r="S9" s="3"/>
      <c r="T9" s="3"/>
      <c r="U9" s="3"/>
    </row>
    <row r="10" spans="1:21" ht="42" customHeight="1" thickBot="1">
      <c r="A10" s="65"/>
      <c r="B10" s="47" t="s">
        <v>50</v>
      </c>
      <c r="C10" s="40" t="s">
        <v>18</v>
      </c>
      <c r="D10" s="15">
        <f>[1]затраты!I11/L10</f>
        <v>53.529879391212859</v>
      </c>
      <c r="E10" s="41">
        <f>[1]затраты!I13/L10</f>
        <v>49.192418392772922</v>
      </c>
      <c r="F10" s="41">
        <f>([1]затраты!I27-[1]затраты!I25)/L10</f>
        <v>139.82197193318146</v>
      </c>
      <c r="G10" s="41">
        <f>([1]затраты!I21+[1]затраты!I22)/L10</f>
        <v>25.087428360646044</v>
      </c>
      <c r="H10" s="42">
        <f>D10+F10</f>
        <v>193.35185132439432</v>
      </c>
      <c r="I10" s="42">
        <v>1</v>
      </c>
      <c r="J10" s="41" t="s">
        <v>45</v>
      </c>
      <c r="K10" s="8" t="s">
        <v>46</v>
      </c>
      <c r="L10" s="17">
        <v>51280</v>
      </c>
      <c r="M10" s="44">
        <f>[1]затраты!I25</f>
        <v>694984.10508042236</v>
      </c>
      <c r="N10" s="45">
        <f>(H10*I10*L10)+M10</f>
        <v>10610067.040995363</v>
      </c>
      <c r="O10" s="3"/>
      <c r="P10" s="3"/>
      <c r="Q10" s="3"/>
      <c r="R10" s="3"/>
      <c r="S10" s="3"/>
      <c r="T10" s="3"/>
      <c r="U10" s="3"/>
    </row>
    <row r="11" spans="1:21" ht="65.25" customHeight="1" thickBot="1">
      <c r="A11" s="66"/>
      <c r="B11" s="48" t="s">
        <v>51</v>
      </c>
      <c r="C11" s="49" t="s">
        <v>18</v>
      </c>
      <c r="D11" s="50">
        <f>[1]затраты!K11/L11</f>
        <v>61.857697282250051</v>
      </c>
      <c r="E11" s="50">
        <f>[1]затраты!K13/L11</f>
        <v>44.208634094215867</v>
      </c>
      <c r="F11" s="51">
        <f>([1]затраты!K27-[1]затраты!K25)/L11</f>
        <v>125.65632260994651</v>
      </c>
      <c r="G11" s="51">
        <f>([1]затраты!K21+[1]затраты!K22)/L11</f>
        <v>22.545769795363316</v>
      </c>
      <c r="H11" s="52">
        <f>D11+F11</f>
        <v>187.51401989219656</v>
      </c>
      <c r="I11" s="52">
        <v>1</v>
      </c>
      <c r="J11" s="51" t="s">
        <v>45</v>
      </c>
      <c r="K11" s="8" t="s">
        <v>46</v>
      </c>
      <c r="L11" s="53">
        <v>93600</v>
      </c>
      <c r="M11" s="54">
        <f>[1]затраты!K25</f>
        <v>1140017.7864038509</v>
      </c>
      <c r="N11" s="55">
        <f>(H11*I11*L11)+M11</f>
        <v>18691330.048313446</v>
      </c>
      <c r="O11" s="3"/>
      <c r="P11" s="3"/>
      <c r="Q11" s="3"/>
      <c r="R11" s="3"/>
      <c r="S11" s="3"/>
      <c r="T11" s="3"/>
      <c r="U11" s="3"/>
    </row>
    <row r="12" spans="1:21" ht="15.75" thickBot="1">
      <c r="A12" s="20" t="s">
        <v>26</v>
      </c>
      <c r="B12" s="56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>
        <f>N7+N8+N9+N10+N11</f>
        <v>57177192.94981762</v>
      </c>
      <c r="O12" s="3"/>
      <c r="P12" s="3"/>
      <c r="Q12" s="3"/>
      <c r="R12" s="3"/>
      <c r="S12" s="3"/>
      <c r="T12" s="3"/>
      <c r="U12" s="3"/>
    </row>
    <row r="13" spans="1:2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9"/>
      <c r="N14" s="3"/>
      <c r="O14" s="3"/>
      <c r="P14" s="3"/>
      <c r="Q14" s="3"/>
      <c r="R14" s="3"/>
      <c r="S14" s="3"/>
      <c r="T14" s="3"/>
      <c r="U14" s="3"/>
    </row>
    <row r="15" spans="1:2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59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</sheetData>
  <mergeCells count="15">
    <mergeCell ref="A8:A11"/>
    <mergeCell ref="M1:N1"/>
    <mergeCell ref="L2:N2"/>
    <mergeCell ref="A4:A6"/>
    <mergeCell ref="B4:C4"/>
    <mergeCell ref="D4:H4"/>
    <mergeCell ref="I4:I6"/>
    <mergeCell ref="J4:L5"/>
    <mergeCell ref="M4:M6"/>
    <mergeCell ref="N4:N6"/>
    <mergeCell ref="B5:B6"/>
    <mergeCell ref="C5:C6"/>
    <mergeCell ref="D5:E5"/>
    <mergeCell ref="F5:G5"/>
    <mergeCell ref="H5:H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B1" workbookViewId="0">
      <selection activeCell="J12" sqref="J12:K12"/>
    </sheetView>
  </sheetViews>
  <sheetFormatPr defaultRowHeight="15"/>
  <cols>
    <col min="1" max="2" width="28.5703125" customWidth="1"/>
    <col min="3" max="3" width="14.42578125" customWidth="1"/>
    <col min="4" max="4" width="11.85546875" customWidth="1"/>
    <col min="5" max="5" width="13.42578125" customWidth="1"/>
    <col min="6" max="7" width="17.140625" customWidth="1"/>
    <col min="8" max="9" width="13.42578125" customWidth="1"/>
    <col min="10" max="10" width="16.7109375" customWidth="1"/>
    <col min="11" max="11" width="16.85546875" customWidth="1"/>
  </cols>
  <sheetData>
    <row r="1" spans="1:18" ht="15.75">
      <c r="A1" s="1" t="s">
        <v>0</v>
      </c>
      <c r="B1" s="1"/>
      <c r="C1" s="1"/>
      <c r="D1" s="1"/>
      <c r="E1" s="2"/>
      <c r="F1" s="2"/>
      <c r="J1" s="60" t="s">
        <v>1</v>
      </c>
      <c r="K1" s="60"/>
    </row>
    <row r="2" spans="1:18" ht="17.25" customHeight="1">
      <c r="A2" s="1"/>
      <c r="B2" s="1"/>
      <c r="C2" s="1"/>
      <c r="D2" s="1"/>
      <c r="E2" s="2"/>
      <c r="F2" s="2"/>
      <c r="I2" s="60" t="s">
        <v>52</v>
      </c>
      <c r="J2" s="60"/>
      <c r="K2" s="60"/>
    </row>
    <row r="3" spans="1:18" ht="15.75" thickBot="1">
      <c r="J3" s="60"/>
      <c r="K3" s="60"/>
    </row>
    <row r="4" spans="1:18" ht="33" customHeight="1" thickBot="1">
      <c r="A4" s="61" t="s">
        <v>2</v>
      </c>
      <c r="B4" s="61" t="s">
        <v>3</v>
      </c>
      <c r="C4" s="61"/>
      <c r="D4" s="61" t="s">
        <v>4</v>
      </c>
      <c r="E4" s="61"/>
      <c r="F4" s="61"/>
      <c r="G4" s="61" t="s">
        <v>5</v>
      </c>
      <c r="H4" s="61"/>
      <c r="I4" s="61"/>
      <c r="J4" s="63" t="s">
        <v>6</v>
      </c>
      <c r="K4" s="61" t="s">
        <v>7</v>
      </c>
      <c r="L4" s="3"/>
      <c r="M4" s="3"/>
      <c r="N4" s="3"/>
      <c r="O4" s="3"/>
      <c r="P4" s="3"/>
      <c r="Q4" s="3"/>
      <c r="R4" s="3"/>
    </row>
    <row r="5" spans="1:18" ht="61.5" customHeight="1" thickBot="1">
      <c r="A5" s="61"/>
      <c r="B5" s="61" t="s">
        <v>8</v>
      </c>
      <c r="C5" s="61" t="s">
        <v>9</v>
      </c>
      <c r="D5" s="67" t="s">
        <v>10</v>
      </c>
      <c r="E5" s="67" t="s">
        <v>11</v>
      </c>
      <c r="F5" s="62" t="s">
        <v>12</v>
      </c>
      <c r="G5" s="61"/>
      <c r="H5" s="61"/>
      <c r="I5" s="61"/>
      <c r="J5" s="63"/>
      <c r="K5" s="61"/>
      <c r="L5" s="3"/>
      <c r="M5" s="3"/>
      <c r="N5" s="3"/>
      <c r="O5" s="3"/>
      <c r="P5" s="3"/>
      <c r="Q5" s="3"/>
      <c r="R5" s="3"/>
    </row>
    <row r="6" spans="1:18" ht="96" customHeight="1" thickBot="1">
      <c r="A6" s="61"/>
      <c r="B6" s="61"/>
      <c r="C6" s="61"/>
      <c r="D6" s="68"/>
      <c r="E6" s="68"/>
      <c r="F6" s="62"/>
      <c r="G6" s="4" t="s">
        <v>13</v>
      </c>
      <c r="H6" s="4" t="s">
        <v>14</v>
      </c>
      <c r="I6" s="5" t="s">
        <v>15</v>
      </c>
      <c r="J6" s="63"/>
      <c r="K6" s="61"/>
      <c r="L6" s="3"/>
      <c r="M6" s="3"/>
      <c r="N6" s="3"/>
      <c r="O6" s="3"/>
      <c r="P6" s="3"/>
      <c r="Q6" s="3"/>
      <c r="R6" s="3"/>
    </row>
    <row r="7" spans="1:18" ht="74.25" customHeight="1">
      <c r="A7" s="6" t="s">
        <v>16</v>
      </c>
      <c r="B7" s="7" t="s">
        <v>17</v>
      </c>
      <c r="C7" s="8" t="s">
        <v>18</v>
      </c>
      <c r="D7" s="7">
        <f>[1]затраты!M11/I7</f>
        <v>1079.6584615384613</v>
      </c>
      <c r="E7" s="7">
        <f>([1]затраты!M27-[1]затраты!M25)/I7</f>
        <v>3068.7650666272348</v>
      </c>
      <c r="F7" s="9">
        <f>D7+E7</f>
        <v>4148.4235281656966</v>
      </c>
      <c r="G7" s="8" t="s">
        <v>19</v>
      </c>
      <c r="H7" s="8" t="s">
        <v>20</v>
      </c>
      <c r="I7" s="10">
        <v>156</v>
      </c>
      <c r="J7" s="11">
        <f>[1]затраты!M25</f>
        <v>46402.317654818406</v>
      </c>
      <c r="K7" s="12">
        <f>F7*I7+J7</f>
        <v>693556.38804866711</v>
      </c>
      <c r="L7" s="3"/>
      <c r="M7" s="3"/>
      <c r="N7" s="3"/>
      <c r="O7" s="3"/>
      <c r="P7" s="3"/>
      <c r="Q7" s="3"/>
      <c r="R7" s="3"/>
    </row>
    <row r="8" spans="1:18" ht="62.25" customHeight="1">
      <c r="A8" s="13" t="s">
        <v>21</v>
      </c>
      <c r="B8" s="14" t="s">
        <v>22</v>
      </c>
      <c r="C8" s="15" t="s">
        <v>18</v>
      </c>
      <c r="D8" s="14">
        <f>[1]затраты!O11/I8</f>
        <v>4083.7167999999992</v>
      </c>
      <c r="E8" s="14">
        <f>([1]затраты!O27-[1]затраты!O25)/I8</f>
        <v>11607.34427068844</v>
      </c>
      <c r="F8" s="16">
        <f>D8+E8</f>
        <v>15691.06107068844</v>
      </c>
      <c r="G8" s="15" t="s">
        <v>23</v>
      </c>
      <c r="H8" s="15" t="s">
        <v>20</v>
      </c>
      <c r="I8" s="17">
        <v>19</v>
      </c>
      <c r="J8" s="18">
        <f>[1]затраты!O25</f>
        <v>21376.563998589128</v>
      </c>
      <c r="K8" s="19">
        <f>F8*I8+J8</f>
        <v>319506.72434166947</v>
      </c>
      <c r="L8" s="3"/>
      <c r="M8" s="3"/>
      <c r="N8" s="3"/>
      <c r="O8" s="3"/>
      <c r="P8" s="3"/>
      <c r="Q8" s="3"/>
      <c r="R8" s="3"/>
    </row>
    <row r="9" spans="1:18" ht="48.75" customHeight="1">
      <c r="A9" s="13" t="s">
        <v>24</v>
      </c>
      <c r="B9" s="14" t="s">
        <v>25</v>
      </c>
      <c r="C9" s="15" t="s">
        <v>18</v>
      </c>
      <c r="D9" s="14">
        <f>[1]затраты!Q11/I9</f>
        <v>11256.017849999998</v>
      </c>
      <c r="E9" s="14">
        <f>([1]затраты!Q27-[1]затраты!Q25)/I9</f>
        <v>31995.644800874616</v>
      </c>
      <c r="F9" s="16">
        <f>D9+E9</f>
        <v>43251.662650874612</v>
      </c>
      <c r="G9" s="15" t="s">
        <v>23</v>
      </c>
      <c r="H9" s="15" t="s">
        <v>20</v>
      </c>
      <c r="I9" s="17">
        <v>16</v>
      </c>
      <c r="J9" s="18">
        <f>[1]затраты!Q25</f>
        <v>49617.335378045114</v>
      </c>
      <c r="K9" s="19">
        <f>F9*I9+J9</f>
        <v>741643.93779203889</v>
      </c>
      <c r="L9" s="3"/>
      <c r="M9" s="3"/>
      <c r="N9" s="3"/>
      <c r="O9" s="3"/>
      <c r="P9" s="3"/>
      <c r="Q9" s="3"/>
      <c r="R9" s="3"/>
    </row>
    <row r="10" spans="1:18" ht="15.75" thickBot="1">
      <c r="A10" s="20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2">
        <f>K7+K8+K9</f>
        <v>1754707.0501823756</v>
      </c>
      <c r="L10" s="3"/>
      <c r="M10" s="3"/>
      <c r="N10" s="3"/>
      <c r="O10" s="3"/>
      <c r="P10" s="3"/>
      <c r="Q10" s="3"/>
      <c r="R10" s="3"/>
    </row>
    <row r="11" spans="1: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3"/>
      <c r="B12" s="3"/>
      <c r="C12" s="3"/>
      <c r="D12" s="3"/>
      <c r="E12" s="3"/>
      <c r="F12" s="3"/>
      <c r="G12" s="3"/>
      <c r="H12" s="3"/>
      <c r="I12" s="3"/>
      <c r="J12" s="23"/>
      <c r="K12" s="24"/>
      <c r="L12" s="3"/>
      <c r="M12" s="3"/>
      <c r="N12" s="3"/>
      <c r="O12" s="3"/>
      <c r="P12" s="3"/>
      <c r="Q12" s="3"/>
      <c r="R12" s="3"/>
    </row>
    <row r="13" spans="1:18">
      <c r="A13" s="3"/>
      <c r="B13" s="3"/>
      <c r="C13" s="3"/>
      <c r="D13" s="3"/>
      <c r="E13" s="3"/>
      <c r="F13" s="3"/>
      <c r="G13" s="3"/>
      <c r="H13" s="3"/>
      <c r="I13" s="3"/>
      <c r="J13" s="25"/>
      <c r="K13" s="26"/>
      <c r="L13" s="3"/>
      <c r="M13" s="3"/>
      <c r="N13" s="3"/>
      <c r="O13" s="3"/>
      <c r="P13" s="3"/>
      <c r="Q13" s="3"/>
      <c r="R13" s="3"/>
    </row>
    <row r="14" spans="1:1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>
      <c r="A15" s="3"/>
      <c r="B15" s="3"/>
      <c r="C15" s="3"/>
      <c r="D15" s="3"/>
      <c r="E15" s="3"/>
      <c r="F15" s="3"/>
      <c r="G15" s="3"/>
      <c r="H15" s="3"/>
      <c r="I15" s="3"/>
      <c r="J15" s="27"/>
      <c r="K15" s="28"/>
      <c r="L15" s="3"/>
      <c r="M15" s="3"/>
      <c r="N15" s="3"/>
      <c r="O15" s="3"/>
      <c r="P15" s="3"/>
      <c r="Q15" s="3"/>
      <c r="R15" s="3"/>
    </row>
    <row r="16" spans="1:18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</sheetData>
  <mergeCells count="14">
    <mergeCell ref="J1:K1"/>
    <mergeCell ref="I2:K2"/>
    <mergeCell ref="J3:K3"/>
    <mergeCell ref="K4:K6"/>
    <mergeCell ref="A4:A6"/>
    <mergeCell ref="B4:C4"/>
    <mergeCell ref="D4:F4"/>
    <mergeCell ref="G4:I5"/>
    <mergeCell ref="J4:J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услуги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2016-02-15T09:32:43Z</dcterms:modified>
</cp:coreProperties>
</file>